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<sst xmlns="http://schemas.openxmlformats.org/spreadsheetml/2006/main" count="170" uniqueCount="62">
  <si>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</si>
  <si>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</si>
  <si>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</si>
  <si>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</si>
  <si>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</si>
  <si>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</si>
  <si>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</si>
  <si>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</si>
  <si>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</si>
  <si>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</si>
  <si>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</si>
  <si>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</si>
  <si>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</si>
  <si>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</si>
  <si>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</si>
  <si>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</si>
  <si>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</si>
  <si>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</si>
  <si>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</si>
  <si>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</si>
  <si>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</si>
  <si>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</si>
  <si>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</si>
  <si>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</si>
  <si>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</si>
  <si>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</si>
  <si>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3.1</t>
  </si>
  <si>
    <t>有価証券オプション</t>
  </si>
  <si>
    <t>Securities Options</t>
  </si>
  <si>
    <t>●</t>
  </si>
  <si>
    <t>◎●</t>
  </si>
  <si>
    <t>2</t>
  </si>
  <si>
    <t>3</t>
  </si>
  <si>
    <t>4</t>
  </si>
  <si>
    <t>5</t>
  </si>
  <si>
    <t>6</t>
  </si>
  <si>
    <t>◎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</si>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</sst>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320</f>
        <v>320.0</v>
      </c>
      <c r="F10" s="24" t="s">
        <v>29</v>
      </c>
      <c r="G10" s="26" t="str">
        <f>"－"</f>
        <v>－</v>
      </c>
      <c r="H10" s="25"/>
      <c r="I10" s="26" t="n">
        <f>320</f>
        <v>320.0</v>
      </c>
      <c r="J10" s="23"/>
      <c r="K10" s="26" t="n">
        <f>108900</f>
        <v>108900.0</v>
      </c>
      <c r="L10" s="24" t="s">
        <v>29</v>
      </c>
      <c r="M10" s="26" t="str">
        <f>"－"</f>
        <v>－</v>
      </c>
      <c r="N10" s="25"/>
      <c r="O10" s="26" t="n">
        <f>108900</f>
        <v>108900.0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30</v>
      </c>
      <c r="T10" s="26" t="str">
        <f>"－"</f>
        <v>－</v>
      </c>
      <c r="U10" s="24" t="s">
        <v>30</v>
      </c>
      <c r="V10" s="26" t="str">
        <f>"－"</f>
        <v>－</v>
      </c>
      <c r="W10" s="25" t="s">
        <v>30</v>
      </c>
      <c r="X10" s="26" t="str">
        <f>"－"</f>
        <v>－</v>
      </c>
      <c r="Y10" s="23"/>
      <c r="Z10" s="26" t="n">
        <f>30284</f>
        <v>30284.0</v>
      </c>
      <c r="AA10" s="24"/>
      <c r="AB10" s="26" t="n">
        <f>37975</f>
        <v>37975.0</v>
      </c>
      <c r="AC10" s="25"/>
      <c r="AD10" s="26" t="n">
        <f>68259</f>
        <v>68259.0</v>
      </c>
    </row>
    <row r="11">
      <c r="A11" s="21" t="s">
        <v>31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32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33</v>
      </c>
      <c r="B13" s="22" t="s">
        <v>27</v>
      </c>
      <c r="C13" s="22" t="s">
        <v>28</v>
      </c>
      <c r="D13" s="23"/>
      <c r="E13" s="26" t="n">
        <f>1000</f>
        <v>1000.0</v>
      </c>
      <c r="F13" s="24"/>
      <c r="G13" s="26" t="n">
        <f>1512</f>
        <v>1512.0</v>
      </c>
      <c r="H13" s="25"/>
      <c r="I13" s="26" t="n">
        <f>2512</f>
        <v>2512.0</v>
      </c>
      <c r="J13" s="23"/>
      <c r="K13" s="26" t="n">
        <f>450000</f>
        <v>450000.0</v>
      </c>
      <c r="L13" s="24"/>
      <c r="M13" s="26" t="n">
        <f>2570380</f>
        <v>2570380.0</v>
      </c>
      <c r="N13" s="25"/>
      <c r="O13" s="26" t="n">
        <f>3020380</f>
        <v>3020380.0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str">
        <f>"－"</f>
        <v>－</v>
      </c>
      <c r="U13" s="24"/>
      <c r="V13" s="26" t="str">
        <f>"－"</f>
        <v>－</v>
      </c>
      <c r="W13" s="25"/>
      <c r="X13" s="26" t="str">
        <f>"－"</f>
        <v>－</v>
      </c>
      <c r="Y13" s="23"/>
      <c r="Z13" s="26" t="n">
        <f>31284</f>
        <v>31284.0</v>
      </c>
      <c r="AA13" s="24"/>
      <c r="AB13" s="26" t="n">
        <f>39487</f>
        <v>39487.0</v>
      </c>
      <c r="AC13" s="25"/>
      <c r="AD13" s="26" t="n">
        <f>70771</f>
        <v>70771.0</v>
      </c>
    </row>
    <row r="14">
      <c r="A14" s="21" t="s">
        <v>34</v>
      </c>
      <c r="B14" s="22" t="s">
        <v>27</v>
      </c>
      <c r="C14" s="22" t="s">
        <v>28</v>
      </c>
      <c r="D14" s="23"/>
      <c r="E14" s="26" t="n">
        <f>20</f>
        <v>20.0</v>
      </c>
      <c r="F14" s="24"/>
      <c r="G14" s="26" t="n">
        <f>2180</f>
        <v>2180.0</v>
      </c>
      <c r="H14" s="25"/>
      <c r="I14" s="26" t="n">
        <f>2200</f>
        <v>2200.0</v>
      </c>
      <c r="J14" s="23"/>
      <c r="K14" s="26" t="n">
        <f>15300</f>
        <v>15300.0</v>
      </c>
      <c r="L14" s="24"/>
      <c r="M14" s="26" t="n">
        <f>3515205</f>
        <v>3515205.0</v>
      </c>
      <c r="N14" s="25"/>
      <c r="O14" s="26" t="n">
        <f>3530505</f>
        <v>3530505.0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31304</f>
        <v>31304.0</v>
      </c>
      <c r="AA14" s="24"/>
      <c r="AB14" s="26" t="n">
        <f>41662</f>
        <v>41662.0</v>
      </c>
      <c r="AC14" s="25"/>
      <c r="AD14" s="26" t="n">
        <f>72966</f>
        <v>72966.0</v>
      </c>
    </row>
    <row r="15">
      <c r="A15" s="21" t="s">
        <v>35</v>
      </c>
      <c r="B15" s="22" t="s">
        <v>27</v>
      </c>
      <c r="C15" s="22" t="s">
        <v>28</v>
      </c>
      <c r="D15" s="23"/>
      <c r="E15" s="26" t="n">
        <f>3000</f>
        <v>3000.0</v>
      </c>
      <c r="F15" s="24" t="s">
        <v>36</v>
      </c>
      <c r="G15" s="26" t="n">
        <f>18000</f>
        <v>18000.0</v>
      </c>
      <c r="H15" s="25"/>
      <c r="I15" s="26" t="n">
        <f>21000</f>
        <v>21000.0</v>
      </c>
      <c r="J15" s="23"/>
      <c r="K15" s="26" t="n">
        <f>1752000</f>
        <v>1752000.0</v>
      </c>
      <c r="L15" s="24"/>
      <c r="M15" s="26" t="n">
        <f>59480000</f>
        <v>5.948E7</v>
      </c>
      <c r="N15" s="25"/>
      <c r="O15" s="26" t="n">
        <f>61232000</f>
        <v>6.1232E7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34304</f>
        <v>34304.0</v>
      </c>
      <c r="AA15" s="24" t="s">
        <v>36</v>
      </c>
      <c r="AB15" s="26" t="n">
        <f>43662</f>
        <v>43662.0</v>
      </c>
      <c r="AC15" s="25" t="s">
        <v>36</v>
      </c>
      <c r="AD15" s="26" t="n">
        <f>77966</f>
        <v>77966.0</v>
      </c>
    </row>
    <row r="16">
      <c r="A16" s="21" t="s">
        <v>37</v>
      </c>
      <c r="B16" s="22" t="s">
        <v>27</v>
      </c>
      <c r="C16" s="22" t="s">
        <v>28</v>
      </c>
      <c r="D16" s="23"/>
      <c r="E16" s="26" t="n">
        <f>2147</f>
        <v>2147.0</v>
      </c>
      <c r="F16" s="24"/>
      <c r="G16" s="26" t="n">
        <f>6002</f>
        <v>6002.0</v>
      </c>
      <c r="H16" s="25"/>
      <c r="I16" s="26" t="n">
        <f>8149</f>
        <v>8149.0</v>
      </c>
      <c r="J16" s="23"/>
      <c r="K16" s="26" t="n">
        <f>1704170</f>
        <v>1704170.0</v>
      </c>
      <c r="L16" s="24"/>
      <c r="M16" s="26" t="n">
        <f>7847045</f>
        <v>7847045.0</v>
      </c>
      <c r="N16" s="25"/>
      <c r="O16" s="26" t="n">
        <f>9551215</f>
        <v>9551215.0</v>
      </c>
      <c r="P16" s="27" t="n">
        <f>3933</f>
        <v>3933.0</v>
      </c>
      <c r="Q16" s="28" t="n">
        <f>24976</f>
        <v>24976.0</v>
      </c>
      <c r="R16" s="29" t="n">
        <f>28909</f>
        <v>28909.0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/>
      <c r="Z16" s="26" t="n">
        <f>11174</f>
        <v>11174.0</v>
      </c>
      <c r="AA16" s="24" t="s">
        <v>29</v>
      </c>
      <c r="AB16" s="26" t="n">
        <f>18678</f>
        <v>18678.0</v>
      </c>
      <c r="AC16" s="25" t="s">
        <v>29</v>
      </c>
      <c r="AD16" s="26" t="n">
        <f>29852</f>
        <v>29852.0</v>
      </c>
    </row>
    <row r="17">
      <c r="A17" s="21" t="s">
        <v>38</v>
      </c>
      <c r="B17" s="22" t="s">
        <v>27</v>
      </c>
      <c r="C17" s="22" t="s">
        <v>28</v>
      </c>
      <c r="D17" s="23"/>
      <c r="E17" s="26" t="n">
        <f>3279</f>
        <v>3279.0</v>
      </c>
      <c r="F17" s="24"/>
      <c r="G17" s="26" t="n">
        <f>5616</f>
        <v>5616.0</v>
      </c>
      <c r="H17" s="25"/>
      <c r="I17" s="26" t="n">
        <f>8895</f>
        <v>8895.0</v>
      </c>
      <c r="J17" s="23"/>
      <c r="K17" s="26" t="n">
        <f>1860200</f>
        <v>1860200.0</v>
      </c>
      <c r="L17" s="24"/>
      <c r="M17" s="26" t="n">
        <f>2854300</f>
        <v>2854300.0</v>
      </c>
      <c r="N17" s="25"/>
      <c r="O17" s="26" t="n">
        <f>4714500</f>
        <v>4714500.0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 t="s">
        <v>29</v>
      </c>
      <c r="Z17" s="26" t="n">
        <f>10453</f>
        <v>10453.0</v>
      </c>
      <c r="AA17" s="24"/>
      <c r="AB17" s="26" t="n">
        <f>24294</f>
        <v>24294.0</v>
      </c>
      <c r="AC17" s="25"/>
      <c r="AD17" s="26" t="n">
        <f>34747</f>
        <v>34747.0</v>
      </c>
    </row>
    <row r="18">
      <c r="A18" s="21" t="s">
        <v>39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40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41</v>
      </c>
      <c r="B20" s="22" t="s">
        <v>27</v>
      </c>
      <c r="C20" s="22" t="s">
        <v>28</v>
      </c>
      <c r="D20" s="23"/>
      <c r="E20" s="26" t="n">
        <f>401</f>
        <v>401.0</v>
      </c>
      <c r="F20" s="24"/>
      <c r="G20" s="26" t="n">
        <f>17000</f>
        <v>17000.0</v>
      </c>
      <c r="H20" s="25"/>
      <c r="I20" s="26" t="n">
        <f>17401</f>
        <v>17401.0</v>
      </c>
      <c r="J20" s="23"/>
      <c r="K20" s="26" t="n">
        <f>267690</f>
        <v>267690.0</v>
      </c>
      <c r="L20" s="24"/>
      <c r="M20" s="26" t="n">
        <f>11301000</f>
        <v>1.1301E7</v>
      </c>
      <c r="N20" s="25"/>
      <c r="O20" s="26" t="n">
        <f>11568690</f>
        <v>1.156869E7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str">
        <f>"－"</f>
        <v>－</v>
      </c>
      <c r="U20" s="24"/>
      <c r="V20" s="26" t="str">
        <f>"－"</f>
        <v>－</v>
      </c>
      <c r="W20" s="25"/>
      <c r="X20" s="26" t="str">
        <f>"－"</f>
        <v>－</v>
      </c>
      <c r="Y20" s="23"/>
      <c r="Z20" s="26" t="n">
        <f>10844</f>
        <v>10844.0</v>
      </c>
      <c r="AA20" s="24"/>
      <c r="AB20" s="26" t="n">
        <f>23294</f>
        <v>23294.0</v>
      </c>
      <c r="AC20" s="25"/>
      <c r="AD20" s="26" t="n">
        <f>34138</f>
        <v>34138.0</v>
      </c>
    </row>
    <row r="21">
      <c r="A21" s="21" t="s">
        <v>42</v>
      </c>
      <c r="B21" s="22" t="s">
        <v>27</v>
      </c>
      <c r="C21" s="22" t="s">
        <v>28</v>
      </c>
      <c r="D21" s="23"/>
      <c r="E21" s="26" t="n">
        <f>5617</f>
        <v>5617.0</v>
      </c>
      <c r="F21" s="24"/>
      <c r="G21" s="26" t="n">
        <f>10000</f>
        <v>10000.0</v>
      </c>
      <c r="H21" s="25"/>
      <c r="I21" s="26" t="n">
        <f>15617</f>
        <v>15617.0</v>
      </c>
      <c r="J21" s="23"/>
      <c r="K21" s="26" t="n">
        <f>35813610</f>
        <v>3.581361E7</v>
      </c>
      <c r="L21" s="24"/>
      <c r="M21" s="26" t="n">
        <f>5930000</f>
        <v>5930000.0</v>
      </c>
      <c r="N21" s="25"/>
      <c r="O21" s="26" t="n">
        <f>41743610</f>
        <v>4.174361E7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16441</f>
        <v>16441.0</v>
      </c>
      <c r="AA21" s="24"/>
      <c r="AB21" s="26" t="n">
        <f>25294</f>
        <v>25294.0</v>
      </c>
      <c r="AC21" s="25"/>
      <c r="AD21" s="26" t="n">
        <f>41735</f>
        <v>41735.0</v>
      </c>
    </row>
    <row r="22">
      <c r="A22" s="21" t="s">
        <v>43</v>
      </c>
      <c r="B22" s="22" t="s">
        <v>27</v>
      </c>
      <c r="C22" s="22" t="s">
        <v>28</v>
      </c>
      <c r="D22" s="23"/>
      <c r="E22" s="26" t="n">
        <f>7180</f>
        <v>7180.0</v>
      </c>
      <c r="F22" s="24"/>
      <c r="G22" s="26" t="n">
        <f>3014</f>
        <v>3014.0</v>
      </c>
      <c r="H22" s="25"/>
      <c r="I22" s="26" t="n">
        <f>10194</f>
        <v>10194.0</v>
      </c>
      <c r="J22" s="23"/>
      <c r="K22" s="26" t="n">
        <f>44088380</f>
        <v>4.408838E7</v>
      </c>
      <c r="L22" s="24"/>
      <c r="M22" s="26" t="n">
        <f>1511600</f>
        <v>1511600.0</v>
      </c>
      <c r="N22" s="25"/>
      <c r="O22" s="26" t="n">
        <f>45599980</f>
        <v>4.559998E7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23117</f>
        <v>23117.0</v>
      </c>
      <c r="AA22" s="24"/>
      <c r="AB22" s="26" t="n">
        <f>24294</f>
        <v>24294.0</v>
      </c>
      <c r="AC22" s="25"/>
      <c r="AD22" s="26" t="n">
        <f>47411</f>
        <v>47411.0</v>
      </c>
    </row>
    <row r="23">
      <c r="A23" s="21" t="s">
        <v>44</v>
      </c>
      <c r="B23" s="22" t="s">
        <v>27</v>
      </c>
      <c r="C23" s="22" t="s">
        <v>28</v>
      </c>
      <c r="D23" s="23"/>
      <c r="E23" s="26" t="n">
        <f>1687</f>
        <v>1687.0</v>
      </c>
      <c r="F23" s="24"/>
      <c r="G23" s="26" t="n">
        <f>1015</f>
        <v>1015.0</v>
      </c>
      <c r="H23" s="25"/>
      <c r="I23" s="26" t="n">
        <f>2702</f>
        <v>2702.0</v>
      </c>
      <c r="J23" s="23"/>
      <c r="K23" s="26" t="n">
        <f>10953586</f>
        <v>1.0953586E7</v>
      </c>
      <c r="L23" s="24"/>
      <c r="M23" s="26" t="n">
        <f>4705900</f>
        <v>4705900.0</v>
      </c>
      <c r="N23" s="25"/>
      <c r="O23" s="26" t="n">
        <f>15659486</f>
        <v>1.5659486E7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24787</f>
        <v>24787.0</v>
      </c>
      <c r="AA23" s="24"/>
      <c r="AB23" s="26" t="n">
        <f>25279</f>
        <v>25279.0</v>
      </c>
      <c r="AC23" s="25"/>
      <c r="AD23" s="26" t="n">
        <f>50066</f>
        <v>50066.0</v>
      </c>
    </row>
    <row r="24">
      <c r="A24" s="21" t="s">
        <v>45</v>
      </c>
      <c r="B24" s="22" t="s">
        <v>27</v>
      </c>
      <c r="C24" s="22" t="s">
        <v>28</v>
      </c>
      <c r="D24" s="23"/>
      <c r="E24" s="26" t="n">
        <f>5500</f>
        <v>5500.0</v>
      </c>
      <c r="F24" s="24"/>
      <c r="G24" s="26" t="n">
        <f>3509</f>
        <v>3509.0</v>
      </c>
      <c r="H24" s="25"/>
      <c r="I24" s="26" t="n">
        <f>9009</f>
        <v>9009.0</v>
      </c>
      <c r="J24" s="23"/>
      <c r="K24" s="26" t="n">
        <f>4769500</f>
        <v>4769500.0</v>
      </c>
      <c r="L24" s="24"/>
      <c r="M24" s="26" t="n">
        <f>2670495</f>
        <v>2670495.0</v>
      </c>
      <c r="N24" s="25"/>
      <c r="O24" s="26" t="n">
        <f>7439995</f>
        <v>7439995.0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26287</f>
        <v>26287.0</v>
      </c>
      <c r="AA24" s="24"/>
      <c r="AB24" s="26" t="n">
        <f>24788</f>
        <v>24788.0</v>
      </c>
      <c r="AC24" s="25"/>
      <c r="AD24" s="26" t="n">
        <f>51075</f>
        <v>51075.0</v>
      </c>
    </row>
    <row r="25">
      <c r="A25" s="21" t="s">
        <v>46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47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48</v>
      </c>
      <c r="B27" s="22" t="s">
        <v>27</v>
      </c>
      <c r="C27" s="22" t="s">
        <v>28</v>
      </c>
      <c r="D27" s="23"/>
      <c r="E27" s="26" t="n">
        <f>1010</f>
        <v>1010.0</v>
      </c>
      <c r="F27" s="24"/>
      <c r="G27" s="26" t="n">
        <f>2005</f>
        <v>2005.0</v>
      </c>
      <c r="H27" s="25"/>
      <c r="I27" s="26" t="n">
        <f>3015</f>
        <v>3015.0</v>
      </c>
      <c r="J27" s="23"/>
      <c r="K27" s="26" t="n">
        <f>762500</f>
        <v>762500.0</v>
      </c>
      <c r="L27" s="24"/>
      <c r="M27" s="26" t="n">
        <f>1771050</f>
        <v>1771050.0</v>
      </c>
      <c r="N27" s="25"/>
      <c r="O27" s="26" t="n">
        <f>2533550</f>
        <v>2533550.0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27287</f>
        <v>27287.0</v>
      </c>
      <c r="AA27" s="24"/>
      <c r="AB27" s="26" t="n">
        <f>26793</f>
        <v>26793.0</v>
      </c>
      <c r="AC27" s="25"/>
      <c r="AD27" s="26" t="n">
        <f>54080</f>
        <v>54080.0</v>
      </c>
    </row>
    <row r="28">
      <c r="A28" s="21" t="s">
        <v>49</v>
      </c>
      <c r="B28" s="22" t="s">
        <v>27</v>
      </c>
      <c r="C28" s="22" t="s">
        <v>28</v>
      </c>
      <c r="D28" s="23"/>
      <c r="E28" s="26" t="n">
        <f>5000</f>
        <v>5000.0</v>
      </c>
      <c r="F28" s="24"/>
      <c r="G28" s="26" t="n">
        <f>2000</f>
        <v>2000.0</v>
      </c>
      <c r="H28" s="25"/>
      <c r="I28" s="26" t="n">
        <f>7000</f>
        <v>7000.0</v>
      </c>
      <c r="J28" s="23"/>
      <c r="K28" s="26" t="n">
        <f>2180000</f>
        <v>2180000.0</v>
      </c>
      <c r="L28" s="24"/>
      <c r="M28" s="26" t="n">
        <f>2767000</f>
        <v>2767000.0</v>
      </c>
      <c r="N28" s="25"/>
      <c r="O28" s="26" t="n">
        <f>4947000</f>
        <v>4947000.0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26287</f>
        <v>26287.0</v>
      </c>
      <c r="AA28" s="24"/>
      <c r="AB28" s="26" t="n">
        <f>24793</f>
        <v>24793.0</v>
      </c>
      <c r="AC28" s="25"/>
      <c r="AD28" s="26" t="n">
        <f>51080</f>
        <v>51080.0</v>
      </c>
    </row>
    <row r="29">
      <c r="A29" s="21" t="s">
        <v>50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51</v>
      </c>
      <c r="B30" s="22" t="s">
        <v>27</v>
      </c>
      <c r="C30" s="22" t="s">
        <v>28</v>
      </c>
      <c r="D30" s="23" t="s">
        <v>29</v>
      </c>
      <c r="E30" s="26" t="str">
        <f>"－"</f>
        <v>－</v>
      </c>
      <c r="F30" s="24"/>
      <c r="G30" s="26" t="n">
        <f>12098</f>
        <v>12098.0</v>
      </c>
      <c r="H30" s="25"/>
      <c r="I30" s="26" t="n">
        <f>12098</f>
        <v>12098.0</v>
      </c>
      <c r="J30" s="23" t="s">
        <v>29</v>
      </c>
      <c r="K30" s="26" t="str">
        <f>"－"</f>
        <v>－</v>
      </c>
      <c r="L30" s="24"/>
      <c r="M30" s="26" t="n">
        <f>17825400</f>
        <v>1.78254E7</v>
      </c>
      <c r="N30" s="25"/>
      <c r="O30" s="26" t="n">
        <f>17825400</f>
        <v>1.78254E7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26287</f>
        <v>26287.0</v>
      </c>
      <c r="AA30" s="24"/>
      <c r="AB30" s="26" t="n">
        <f>24861</f>
        <v>24861.0</v>
      </c>
      <c r="AC30" s="25"/>
      <c r="AD30" s="26" t="n">
        <f>51148</f>
        <v>51148.0</v>
      </c>
    </row>
    <row r="31">
      <c r="A31" s="21" t="s">
        <v>52</v>
      </c>
      <c r="B31" s="22" t="s">
        <v>27</v>
      </c>
      <c r="C31" s="22" t="s">
        <v>28</v>
      </c>
      <c r="D31" s="23" t="s">
        <v>36</v>
      </c>
      <c r="E31" s="26" t="n">
        <f>12198</f>
        <v>12198.0</v>
      </c>
      <c r="F31" s="24"/>
      <c r="G31" s="26" t="n">
        <f>9568</f>
        <v>9568.0</v>
      </c>
      <c r="H31" s="25" t="s">
        <v>36</v>
      </c>
      <c r="I31" s="26" t="n">
        <f>21766</f>
        <v>21766.0</v>
      </c>
      <c r="J31" s="23"/>
      <c r="K31" s="26" t="n">
        <f>3277300</f>
        <v>3277300.0</v>
      </c>
      <c r="L31" s="24" t="s">
        <v>36</v>
      </c>
      <c r="M31" s="26" t="n">
        <f>192758720</f>
        <v>1.9275872E8</v>
      </c>
      <c r="N31" s="25" t="s">
        <v>36</v>
      </c>
      <c r="O31" s="26" t="n">
        <f>196036020</f>
        <v>1.9603602E8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26485</f>
        <v>26485.0</v>
      </c>
      <c r="AA31" s="24"/>
      <c r="AB31" s="26" t="n">
        <f>28429</f>
        <v>28429.0</v>
      </c>
      <c r="AC31" s="25"/>
      <c r="AD31" s="26" t="n">
        <f>54914</f>
        <v>54914.0</v>
      </c>
    </row>
    <row r="32">
      <c r="A32" s="21" t="s">
        <v>53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54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55</v>
      </c>
      <c r="B34" s="22" t="s">
        <v>27</v>
      </c>
      <c r="C34" s="22" t="s">
        <v>28</v>
      </c>
      <c r="D34" s="23"/>
      <c r="E34" s="26" t="n">
        <f>127</f>
        <v>127.0</v>
      </c>
      <c r="F34" s="24"/>
      <c r="G34" s="26" t="n">
        <f>2030</f>
        <v>2030.0</v>
      </c>
      <c r="H34" s="25"/>
      <c r="I34" s="26" t="n">
        <f>2157</f>
        <v>2157.0</v>
      </c>
      <c r="J34" s="23"/>
      <c r="K34" s="26" t="n">
        <f>831000</f>
        <v>831000.0</v>
      </c>
      <c r="L34" s="24"/>
      <c r="M34" s="26" t="n">
        <f>1443800</f>
        <v>1443800.0</v>
      </c>
      <c r="N34" s="25"/>
      <c r="O34" s="26" t="n">
        <f>2274800</f>
        <v>2274800.0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26612</f>
        <v>26612.0</v>
      </c>
      <c r="AA34" s="24"/>
      <c r="AB34" s="26" t="n">
        <f>30459</f>
        <v>30459.0</v>
      </c>
      <c r="AC34" s="25"/>
      <c r="AD34" s="26" t="n">
        <f>57071</f>
        <v>57071.0</v>
      </c>
    </row>
    <row r="35">
      <c r="A35" s="21" t="s">
        <v>56</v>
      </c>
      <c r="B35" s="22" t="s">
        <v>27</v>
      </c>
      <c r="C35" s="22" t="s">
        <v>28</v>
      </c>
      <c r="D35" s="23"/>
      <c r="E35" s="26" t="n">
        <f>8336</f>
        <v>8336.0</v>
      </c>
      <c r="F35" s="24"/>
      <c r="G35" s="26" t="n">
        <f>4000</f>
        <v>4000.0</v>
      </c>
      <c r="H35" s="25"/>
      <c r="I35" s="26" t="n">
        <f>12336</f>
        <v>12336.0</v>
      </c>
      <c r="J35" s="23"/>
      <c r="K35" s="26" t="n">
        <f>753550</f>
        <v>753550.0</v>
      </c>
      <c r="L35" s="24"/>
      <c r="M35" s="26" t="n">
        <f>810000</f>
        <v>810000.0</v>
      </c>
      <c r="N35" s="25"/>
      <c r="O35" s="26" t="n">
        <f>1563550</f>
        <v>1563550.0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30116</f>
        <v>30116.0</v>
      </c>
      <c r="AA35" s="24"/>
      <c r="AB35" s="26" t="n">
        <f>34189</f>
        <v>34189.0</v>
      </c>
      <c r="AC35" s="25"/>
      <c r="AD35" s="26" t="n">
        <f>64305</f>
        <v>64305.0</v>
      </c>
    </row>
    <row r="36">
      <c r="A36" s="21" t="s">
        <v>57</v>
      </c>
      <c r="B36" s="22" t="s">
        <v>27</v>
      </c>
      <c r="C36" s="22" t="s">
        <v>28</v>
      </c>
      <c r="D36" s="23"/>
      <c r="E36" s="26" t="str">
        <f>"－"</f>
        <v>－</v>
      </c>
      <c r="F36" s="24"/>
      <c r="G36" s="26" t="n">
        <f>7000</f>
        <v>7000.0</v>
      </c>
      <c r="H36" s="25"/>
      <c r="I36" s="26" t="n">
        <f>7000</f>
        <v>7000.0</v>
      </c>
      <c r="J36" s="23"/>
      <c r="K36" s="26" t="str">
        <f>"－"</f>
        <v>－</v>
      </c>
      <c r="L36" s="24"/>
      <c r="M36" s="26" t="n">
        <f>8914000</f>
        <v>8914000.0</v>
      </c>
      <c r="N36" s="25"/>
      <c r="O36" s="26" t="n">
        <f>8914000</f>
        <v>8914000.0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30116</f>
        <v>30116.0</v>
      </c>
      <c r="AA36" s="24"/>
      <c r="AB36" s="26" t="n">
        <f>35194</f>
        <v>35194.0</v>
      </c>
      <c r="AC36" s="25"/>
      <c r="AD36" s="26" t="n">
        <f>65310</f>
        <v>65310.0</v>
      </c>
    </row>
    <row r="37">
      <c r="A37" s="21" t="s">
        <v>58</v>
      </c>
      <c r="B37" s="22" t="s">
        <v>27</v>
      </c>
      <c r="C37" s="22" t="s">
        <v>28</v>
      </c>
      <c r="D37" s="23"/>
      <c r="E37" s="26" t="n">
        <f>4885</f>
        <v>4885.0</v>
      </c>
      <c r="F37" s="24"/>
      <c r="G37" s="26" t="n">
        <f>1000</f>
        <v>1000.0</v>
      </c>
      <c r="H37" s="25"/>
      <c r="I37" s="26" t="n">
        <f>5885</f>
        <v>5885.0</v>
      </c>
      <c r="J37" s="23" t="s">
        <v>36</v>
      </c>
      <c r="K37" s="26" t="n">
        <f>44640196</f>
        <v>4.4640196E7</v>
      </c>
      <c r="L37" s="24"/>
      <c r="M37" s="26" t="n">
        <f>600000</f>
        <v>600000.0</v>
      </c>
      <c r="N37" s="25"/>
      <c r="O37" s="26" t="n">
        <f>45240196</f>
        <v>4.5240196E7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 t="s">
        <v>36</v>
      </c>
      <c r="Z37" s="26" t="n">
        <f>35001</f>
        <v>35001.0</v>
      </c>
      <c r="AA37" s="24"/>
      <c r="AB37" s="26" t="n">
        <f>36194</f>
        <v>36194.0</v>
      </c>
      <c r="AC37" s="25"/>
      <c r="AD37" s="26" t="n">
        <f>71195</f>
        <v>71195.0</v>
      </c>
    </row>
    <row r="38">
      <c r="A38" s="21" t="s">
        <v>59</v>
      </c>
      <c r="B38" s="22" t="s">
        <v>27</v>
      </c>
      <c r="C38" s="22" t="s">
        <v>28</v>
      </c>
      <c r="D38" s="23"/>
      <c r="E38" s="26" t="str">
        <f>"－"</f>
        <v>－</v>
      </c>
      <c r="F38" s="24"/>
      <c r="G38" s="26" t="str">
        <f>"－"</f>
        <v>－</v>
      </c>
      <c r="H38" s="25" t="s">
        <v>29</v>
      </c>
      <c r="I38" s="26" t="str">
        <f>"－"</f>
        <v>－</v>
      </c>
      <c r="J38" s="23"/>
      <c r="K38" s="26" t="str">
        <f>"－"</f>
        <v>－</v>
      </c>
      <c r="L38" s="24"/>
      <c r="M38" s="26" t="str">
        <f>"－"</f>
        <v>－</v>
      </c>
      <c r="N38" s="25" t="s">
        <v>29</v>
      </c>
      <c r="O38" s="26" t="str">
        <f>"－"</f>
        <v>－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35001</f>
        <v>35001.0</v>
      </c>
      <c r="AA38" s="24"/>
      <c r="AB38" s="26" t="n">
        <f>36194</f>
        <v>36194.0</v>
      </c>
      <c r="AC38" s="25"/>
      <c r="AD38" s="26" t="n">
        <f>71195</f>
        <v>71195.0</v>
      </c>
    </row>
    <row r="39">
      <c r="A39" s="21" t="s">
        <v>60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61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