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<sst xmlns="http://schemas.openxmlformats.org/spreadsheetml/2006/main" count="164" uniqueCount="58">
  <si>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</si>
  <si>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</si>
  <si>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</si>
  <si>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</si>
  <si>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</si>
  <si>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</si>
  <si>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</si>
  <si>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</si>
  <si>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</si>
  <si>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</si>
  <si>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</si>
  <si>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</si>
  <si>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</si>
  <si>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</si>
  <si>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</si>
  <si>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</si>
  <si>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</si>
  <si>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</si>
  <si>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</si>
  <si>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</si>
  <si>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</si>
  <si>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</si>
  <si>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</si>
  <si>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</si>
  <si>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</si>
  <si>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</si>
  <si>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</si>
  <si>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長期国債先物オプション</t>
  </si>
  <si>
    <t>Options on 10-year JGB Futures</t>
  </si>
  <si>
    <t>◎</t>
  </si>
  <si>
    <t>2</t>
  </si>
  <si>
    <t>3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</si>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</sst>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7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297</f>
        <v>297.0</v>
      </c>
      <c r="F10" s="24"/>
      <c r="G10" s="26" t="n">
        <f>115</f>
        <v>115.0</v>
      </c>
      <c r="H10" s="25"/>
      <c r="I10" s="26" t="n">
        <f>412</f>
        <v>412.0</v>
      </c>
      <c r="J10" s="23"/>
      <c r="K10" s="26" t="n">
        <f>55450000</f>
        <v>5.545E7</v>
      </c>
      <c r="L10" s="24" t="s">
        <v>29</v>
      </c>
      <c r="M10" s="26" t="n">
        <f>27130000</f>
        <v>2.713E7</v>
      </c>
      <c r="N10" s="25"/>
      <c r="O10" s="26" t="n">
        <f>82580000</f>
        <v>8.258E7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/>
      <c r="T10" s="26" t="n">
        <f>50</f>
        <v>50.0</v>
      </c>
      <c r="U10" s="24"/>
      <c r="V10" s="26" t="n">
        <f>20</f>
        <v>20.0</v>
      </c>
      <c r="W10" s="25"/>
      <c r="X10" s="26" t="n">
        <f>70</f>
        <v>70.0</v>
      </c>
      <c r="Y10" s="23"/>
      <c r="Z10" s="26" t="n">
        <f>701</f>
        <v>701.0</v>
      </c>
      <c r="AA10" s="24"/>
      <c r="AB10" s="26" t="n">
        <f>106</f>
        <v>106.0</v>
      </c>
      <c r="AC10" s="25"/>
      <c r="AD10" s="26" t="n">
        <f>807</f>
        <v>807.0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160</f>
        <v>160.0</v>
      </c>
      <c r="F11" s="24"/>
      <c r="G11" s="26" t="n">
        <f>77</f>
        <v>77.0</v>
      </c>
      <c r="H11" s="25"/>
      <c r="I11" s="26" t="n">
        <f>237</f>
        <v>237.0</v>
      </c>
      <c r="J11" s="23"/>
      <c r="K11" s="26" t="n">
        <f>34320000</f>
        <v>3.432E7</v>
      </c>
      <c r="L11" s="24"/>
      <c r="M11" s="26" t="n">
        <f>20280000</f>
        <v>2.028E7</v>
      </c>
      <c r="N11" s="25"/>
      <c r="O11" s="26" t="n">
        <f>54600000</f>
        <v>5.46E7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50</f>
        <v>50.0</v>
      </c>
      <c r="U11" s="24" t="s">
        <v>29</v>
      </c>
      <c r="V11" s="26" t="n">
        <f>30</f>
        <v>30.0</v>
      </c>
      <c r="W11" s="25"/>
      <c r="X11" s="26" t="n">
        <f>80</f>
        <v>80.0</v>
      </c>
      <c r="Y11" s="23"/>
      <c r="Z11" s="26" t="n">
        <f>808</f>
        <v>808.0</v>
      </c>
      <c r="AA11" s="24"/>
      <c r="AB11" s="26" t="n">
        <f>176</f>
        <v>176.0</v>
      </c>
      <c r="AC11" s="25"/>
      <c r="AD11" s="26" t="n">
        <f>984</f>
        <v>984.0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317</f>
        <v>317.0</v>
      </c>
      <c r="F12" s="24"/>
      <c r="G12" s="26" t="n">
        <f>27</f>
        <v>27.0</v>
      </c>
      <c r="H12" s="25"/>
      <c r="I12" s="26" t="n">
        <f>344</f>
        <v>344.0</v>
      </c>
      <c r="J12" s="23"/>
      <c r="K12" s="26" t="n">
        <f>55110000</f>
        <v>5.511E7</v>
      </c>
      <c r="L12" s="24"/>
      <c r="M12" s="26" t="n">
        <f>8970000</f>
        <v>8970000.0</v>
      </c>
      <c r="N12" s="25"/>
      <c r="O12" s="26" t="n">
        <f>64080000</f>
        <v>6.408E7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35</f>
        <v>35.0</v>
      </c>
      <c r="U12" s="24" t="s">
        <v>32</v>
      </c>
      <c r="V12" s="26" t="str">
        <f>"－"</f>
        <v>－</v>
      </c>
      <c r="W12" s="25"/>
      <c r="X12" s="26" t="n">
        <f>35</f>
        <v>35.0</v>
      </c>
      <c r="Y12" s="23"/>
      <c r="Z12" s="26" t="n">
        <f>1090</f>
        <v>1090.0</v>
      </c>
      <c r="AA12" s="24"/>
      <c r="AB12" s="26" t="n">
        <f>202</f>
        <v>202.0</v>
      </c>
      <c r="AC12" s="25"/>
      <c r="AD12" s="26" t="n">
        <f>1292</f>
        <v>1292.0</v>
      </c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/>
      <c r="E15" s="26" t="n">
        <f>137</f>
        <v>137.0</v>
      </c>
      <c r="F15" s="24"/>
      <c r="G15" s="26" t="n">
        <f>68</f>
        <v>68.0</v>
      </c>
      <c r="H15" s="25"/>
      <c r="I15" s="26" t="n">
        <f>205</f>
        <v>205.0</v>
      </c>
      <c r="J15" s="23"/>
      <c r="K15" s="26" t="n">
        <f>26120000</f>
        <v>2.612E7</v>
      </c>
      <c r="L15" s="24"/>
      <c r="M15" s="26" t="n">
        <f>10260000</f>
        <v>1.026E7</v>
      </c>
      <c r="N15" s="25"/>
      <c r="O15" s="26" t="n">
        <f>36380000</f>
        <v>3.638E7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10</f>
        <v>10.0</v>
      </c>
      <c r="U15" s="24"/>
      <c r="V15" s="26" t="n">
        <f>30</f>
        <v>30.0</v>
      </c>
      <c r="W15" s="25"/>
      <c r="X15" s="26" t="n">
        <f>40</f>
        <v>40.0</v>
      </c>
      <c r="Y15" s="23"/>
      <c r="Z15" s="26" t="n">
        <f>1195</f>
        <v>1195.0</v>
      </c>
      <c r="AA15" s="24"/>
      <c r="AB15" s="26" t="n">
        <f>250</f>
        <v>250.0</v>
      </c>
      <c r="AC15" s="25"/>
      <c r="AD15" s="26" t="n">
        <f>1445</f>
        <v>1445.0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139</f>
        <v>139.0</v>
      </c>
      <c r="F16" s="24"/>
      <c r="G16" s="26" t="n">
        <f>26</f>
        <v>26.0</v>
      </c>
      <c r="H16" s="25"/>
      <c r="I16" s="26" t="n">
        <f>165</f>
        <v>165.0</v>
      </c>
      <c r="J16" s="23"/>
      <c r="K16" s="26" t="n">
        <f>20150000</f>
        <v>2.015E7</v>
      </c>
      <c r="L16" s="24"/>
      <c r="M16" s="26" t="n">
        <f>3260000</f>
        <v>3260000.0</v>
      </c>
      <c r="N16" s="25"/>
      <c r="O16" s="26" t="n">
        <f>23410000</f>
        <v>2.341E7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75</f>
        <v>75.0</v>
      </c>
      <c r="U16" s="24"/>
      <c r="V16" s="26" t="str">
        <f>"－"</f>
        <v>－</v>
      </c>
      <c r="W16" s="25"/>
      <c r="X16" s="26" t="n">
        <f>75</f>
        <v>75.0</v>
      </c>
      <c r="Y16" s="23"/>
      <c r="Z16" s="26" t="n">
        <f>1303</f>
        <v>1303.0</v>
      </c>
      <c r="AA16" s="24"/>
      <c r="AB16" s="26" t="n">
        <f>269</f>
        <v>269.0</v>
      </c>
      <c r="AC16" s="25"/>
      <c r="AD16" s="26" t="n">
        <f>1572</f>
        <v>1572.0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158</f>
        <v>158.0</v>
      </c>
      <c r="F17" s="24"/>
      <c r="G17" s="26" t="n">
        <f>55</f>
        <v>55.0</v>
      </c>
      <c r="H17" s="25"/>
      <c r="I17" s="26" t="n">
        <f>213</f>
        <v>213.0</v>
      </c>
      <c r="J17" s="23"/>
      <c r="K17" s="26" t="n">
        <f>23250000</f>
        <v>2.325E7</v>
      </c>
      <c r="L17" s="24"/>
      <c r="M17" s="26" t="n">
        <f>8200000</f>
        <v>8200000.0</v>
      </c>
      <c r="N17" s="25"/>
      <c r="O17" s="26" t="n">
        <f>31450000</f>
        <v>3.145E7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110</f>
        <v>110.0</v>
      </c>
      <c r="U17" s="24"/>
      <c r="V17" s="26" t="str">
        <f>"－"</f>
        <v>－</v>
      </c>
      <c r="W17" s="25"/>
      <c r="X17" s="26" t="n">
        <f>110</f>
        <v>110.0</v>
      </c>
      <c r="Y17" s="23"/>
      <c r="Z17" s="26" t="n">
        <f>1456</f>
        <v>1456.0</v>
      </c>
      <c r="AA17" s="24"/>
      <c r="AB17" s="26" t="n">
        <f>311</f>
        <v>311.0</v>
      </c>
      <c r="AC17" s="25"/>
      <c r="AD17" s="26" t="n">
        <f>1767</f>
        <v>1767.0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248</f>
        <v>248.0</v>
      </c>
      <c r="F18" s="24"/>
      <c r="G18" s="26" t="n">
        <f>50</f>
        <v>50.0</v>
      </c>
      <c r="H18" s="25"/>
      <c r="I18" s="26" t="n">
        <f>298</f>
        <v>298.0</v>
      </c>
      <c r="J18" s="23"/>
      <c r="K18" s="26" t="n">
        <f>33140000</f>
        <v>3.314E7</v>
      </c>
      <c r="L18" s="24"/>
      <c r="M18" s="26" t="n">
        <f>5350000</f>
        <v>5350000.0</v>
      </c>
      <c r="N18" s="25"/>
      <c r="O18" s="26" t="n">
        <f>38490000</f>
        <v>3.849E7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35</f>
        <v>35.0</v>
      </c>
      <c r="U18" s="24"/>
      <c r="V18" s="26" t="n">
        <f>25</f>
        <v>25.0</v>
      </c>
      <c r="W18" s="25"/>
      <c r="X18" s="26" t="n">
        <f>60</f>
        <v>60.0</v>
      </c>
      <c r="Y18" s="23"/>
      <c r="Z18" s="26" t="n">
        <f>1635</f>
        <v>1635.0</v>
      </c>
      <c r="AA18" s="24"/>
      <c r="AB18" s="26" t="n">
        <f>351</f>
        <v>351.0</v>
      </c>
      <c r="AC18" s="25"/>
      <c r="AD18" s="26" t="n">
        <f>1986</f>
        <v>1986.0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117</f>
        <v>117.0</v>
      </c>
      <c r="F19" s="24"/>
      <c r="G19" s="26" t="n">
        <f>104</f>
        <v>104.0</v>
      </c>
      <c r="H19" s="25"/>
      <c r="I19" s="26" t="n">
        <f>221</f>
        <v>221.0</v>
      </c>
      <c r="J19" s="23"/>
      <c r="K19" s="26" t="n">
        <f>22470000</f>
        <v>2.247E7</v>
      </c>
      <c r="L19" s="24"/>
      <c r="M19" s="26" t="n">
        <f>7970000</f>
        <v>7970000.0</v>
      </c>
      <c r="N19" s="25"/>
      <c r="O19" s="26" t="n">
        <f>30440000</f>
        <v>3.044E7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77</f>
        <v>77.0</v>
      </c>
      <c r="U19" s="24"/>
      <c r="V19" s="26" t="n">
        <f>10</f>
        <v>10.0</v>
      </c>
      <c r="W19" s="25"/>
      <c r="X19" s="26" t="n">
        <f>87</f>
        <v>87.0</v>
      </c>
      <c r="Y19" s="23"/>
      <c r="Z19" s="26" t="n">
        <f>1678</f>
        <v>1678.0</v>
      </c>
      <c r="AA19" s="24"/>
      <c r="AB19" s="26" t="n">
        <f>422</f>
        <v>422.0</v>
      </c>
      <c r="AC19" s="25"/>
      <c r="AD19" s="26" t="n">
        <f>2100</f>
        <v>2100.0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 t="n">
        <f>229</f>
        <v>229.0</v>
      </c>
      <c r="F22" s="24"/>
      <c r="G22" s="26" t="n">
        <f>116</f>
        <v>116.0</v>
      </c>
      <c r="H22" s="25"/>
      <c r="I22" s="26" t="n">
        <f>345</f>
        <v>345.0</v>
      </c>
      <c r="J22" s="23"/>
      <c r="K22" s="26" t="n">
        <f>36560000</f>
        <v>3.656E7</v>
      </c>
      <c r="L22" s="24"/>
      <c r="M22" s="26" t="n">
        <f>8870000</f>
        <v>8870000.0</v>
      </c>
      <c r="N22" s="25"/>
      <c r="O22" s="26" t="n">
        <f>45430000</f>
        <v>4.543E7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105</f>
        <v>105.0</v>
      </c>
      <c r="U22" s="24"/>
      <c r="V22" s="26" t="str">
        <f>"－"</f>
        <v>－</v>
      </c>
      <c r="W22" s="25"/>
      <c r="X22" s="26" t="n">
        <f>105</f>
        <v>105.0</v>
      </c>
      <c r="Y22" s="23"/>
      <c r="Z22" s="26" t="n">
        <f>1805</f>
        <v>1805.0</v>
      </c>
      <c r="AA22" s="24"/>
      <c r="AB22" s="26" t="n">
        <f>475</f>
        <v>475.0</v>
      </c>
      <c r="AC22" s="25"/>
      <c r="AD22" s="26" t="n">
        <f>2280</f>
        <v>2280.0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523</f>
        <v>523.0</v>
      </c>
      <c r="F23" s="24" t="s">
        <v>29</v>
      </c>
      <c r="G23" s="26" t="n">
        <f>204</f>
        <v>204.0</v>
      </c>
      <c r="H23" s="25" t="s">
        <v>29</v>
      </c>
      <c r="I23" s="26" t="n">
        <f>727</f>
        <v>727.0</v>
      </c>
      <c r="J23" s="23"/>
      <c r="K23" s="26" t="n">
        <f>52290000</f>
        <v>5.229E7</v>
      </c>
      <c r="L23" s="24"/>
      <c r="M23" s="26" t="n">
        <f>25810000</f>
        <v>2.581E7</v>
      </c>
      <c r="N23" s="25"/>
      <c r="O23" s="26" t="n">
        <f>78100000</f>
        <v>7.81E7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 t="s">
        <v>29</v>
      </c>
      <c r="T23" s="26" t="n">
        <f>400</f>
        <v>400.0</v>
      </c>
      <c r="U23" s="24"/>
      <c r="V23" s="26" t="str">
        <f>"－"</f>
        <v>－</v>
      </c>
      <c r="W23" s="25" t="s">
        <v>29</v>
      </c>
      <c r="X23" s="26" t="n">
        <f>400</f>
        <v>400.0</v>
      </c>
      <c r="Y23" s="23"/>
      <c r="Z23" s="26" t="n">
        <f>2099</f>
        <v>2099.0</v>
      </c>
      <c r="AA23" s="24"/>
      <c r="AB23" s="26" t="n">
        <f>602</f>
        <v>602.0</v>
      </c>
      <c r="AC23" s="25"/>
      <c r="AD23" s="26" t="n">
        <f>2701</f>
        <v>2701.0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140</f>
        <v>140.0</v>
      </c>
      <c r="F24" s="24"/>
      <c r="G24" s="26" t="n">
        <f>152</f>
        <v>152.0</v>
      </c>
      <c r="H24" s="25"/>
      <c r="I24" s="26" t="n">
        <f>292</f>
        <v>292.0</v>
      </c>
      <c r="J24" s="23"/>
      <c r="K24" s="26" t="n">
        <f>10360000</f>
        <v>1.036E7</v>
      </c>
      <c r="L24" s="24"/>
      <c r="M24" s="26" t="n">
        <f>14680000</f>
        <v>1.468E7</v>
      </c>
      <c r="N24" s="25"/>
      <c r="O24" s="26" t="n">
        <f>25040000</f>
        <v>2.504E7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 t="s">
        <v>32</v>
      </c>
      <c r="T24" s="26" t="str">
        <f>"－"</f>
        <v>－</v>
      </c>
      <c r="U24" s="24"/>
      <c r="V24" s="26" t="str">
        <f>"－"</f>
        <v>－</v>
      </c>
      <c r="W24" s="25" t="s">
        <v>32</v>
      </c>
      <c r="X24" s="26" t="str">
        <f>"－"</f>
        <v>－</v>
      </c>
      <c r="Y24" s="23"/>
      <c r="Z24" s="26" t="n">
        <f>2133</f>
        <v>2133.0</v>
      </c>
      <c r="AA24" s="24"/>
      <c r="AB24" s="26" t="n">
        <f>715</f>
        <v>715.0</v>
      </c>
      <c r="AC24" s="25"/>
      <c r="AD24" s="26" t="n">
        <f>2848</f>
        <v>2848.0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398</f>
        <v>398.0</v>
      </c>
      <c r="F25" s="24"/>
      <c r="G25" s="26" t="n">
        <f>31</f>
        <v>31.0</v>
      </c>
      <c r="H25" s="25"/>
      <c r="I25" s="26" t="n">
        <f>429</f>
        <v>429.0</v>
      </c>
      <c r="J25" s="23"/>
      <c r="K25" s="26" t="n">
        <f>45970000</f>
        <v>4.597E7</v>
      </c>
      <c r="L25" s="24"/>
      <c r="M25" s="26" t="n">
        <f>4230000</f>
        <v>4230000.0</v>
      </c>
      <c r="N25" s="25"/>
      <c r="O25" s="26" t="n">
        <f>50200000</f>
        <v>5.02E7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158</f>
        <v>158.0</v>
      </c>
      <c r="U25" s="24"/>
      <c r="V25" s="26" t="str">
        <f>"－"</f>
        <v>－</v>
      </c>
      <c r="W25" s="25"/>
      <c r="X25" s="26" t="n">
        <f>158</f>
        <v>158.0</v>
      </c>
      <c r="Y25" s="23"/>
      <c r="Z25" s="26" t="n">
        <f>2342</f>
        <v>2342.0</v>
      </c>
      <c r="AA25" s="24"/>
      <c r="AB25" s="26" t="n">
        <f>736</f>
        <v>736.0</v>
      </c>
      <c r="AC25" s="25"/>
      <c r="AD25" s="26" t="n">
        <f>3078</f>
        <v>3078.0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164</f>
        <v>164.0</v>
      </c>
      <c r="F26" s="24"/>
      <c r="G26" s="26" t="n">
        <f>64</f>
        <v>64.0</v>
      </c>
      <c r="H26" s="25"/>
      <c r="I26" s="26" t="n">
        <f>228</f>
        <v>228.0</v>
      </c>
      <c r="J26" s="23"/>
      <c r="K26" s="26" t="n">
        <f>19650000</f>
        <v>1.965E7</v>
      </c>
      <c r="L26" s="24"/>
      <c r="M26" s="26" t="n">
        <f>8550000</f>
        <v>8550000.0</v>
      </c>
      <c r="N26" s="25"/>
      <c r="O26" s="26" t="n">
        <f>28200000</f>
        <v>2.82E7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25</f>
        <v>25.0</v>
      </c>
      <c r="U26" s="24"/>
      <c r="V26" s="26" t="str">
        <f>"－"</f>
        <v>－</v>
      </c>
      <c r="W26" s="25"/>
      <c r="X26" s="26" t="n">
        <f>25</f>
        <v>25.0</v>
      </c>
      <c r="Y26" s="23"/>
      <c r="Z26" s="26" t="n">
        <f>2416</f>
        <v>2416.0</v>
      </c>
      <c r="AA26" s="24"/>
      <c r="AB26" s="26" t="n">
        <f>788</f>
        <v>788.0</v>
      </c>
      <c r="AC26" s="25"/>
      <c r="AD26" s="26" t="n">
        <f>3204</f>
        <v>3204.0</v>
      </c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 t="n">
        <f>154</f>
        <v>154.0</v>
      </c>
      <c r="F29" s="24" t="s">
        <v>32</v>
      </c>
      <c r="G29" s="26" t="n">
        <f>24</f>
        <v>24.0</v>
      </c>
      <c r="H29" s="25"/>
      <c r="I29" s="26" t="n">
        <f>178</f>
        <v>178.0</v>
      </c>
      <c r="J29" s="23"/>
      <c r="K29" s="26" t="n">
        <f>16000000</f>
        <v>1.6E7</v>
      </c>
      <c r="L29" s="24"/>
      <c r="M29" s="26" t="n">
        <f>4960000</f>
        <v>4960000.0</v>
      </c>
      <c r="N29" s="25"/>
      <c r="O29" s="26" t="n">
        <f>20960000</f>
        <v>2.096E7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50</f>
        <v>50.0</v>
      </c>
      <c r="U29" s="24"/>
      <c r="V29" s="26" t="str">
        <f>"－"</f>
        <v>－</v>
      </c>
      <c r="W29" s="25"/>
      <c r="X29" s="26" t="n">
        <f>50</f>
        <v>50.0</v>
      </c>
      <c r="Y29" s="23"/>
      <c r="Z29" s="26" t="n">
        <f>2504</f>
        <v>2504.0</v>
      </c>
      <c r="AA29" s="24"/>
      <c r="AB29" s="26" t="n">
        <f>805</f>
        <v>805.0</v>
      </c>
      <c r="AC29" s="25"/>
      <c r="AD29" s="26" t="n">
        <f>3309</f>
        <v>3309.0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234</f>
        <v>234.0</v>
      </c>
      <c r="F30" s="24"/>
      <c r="G30" s="26" t="n">
        <f>38</f>
        <v>38.0</v>
      </c>
      <c r="H30" s="25"/>
      <c r="I30" s="26" t="n">
        <f>272</f>
        <v>272.0</v>
      </c>
      <c r="J30" s="23"/>
      <c r="K30" s="26" t="n">
        <f>23650000</f>
        <v>2.365E7</v>
      </c>
      <c r="L30" s="24"/>
      <c r="M30" s="26" t="n">
        <f>1290000</f>
        <v>1290000.0</v>
      </c>
      <c r="N30" s="25"/>
      <c r="O30" s="26" t="n">
        <f>24940000</f>
        <v>2.494E7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2660</f>
        <v>2660.0</v>
      </c>
      <c r="AA30" s="24"/>
      <c r="AB30" s="26" t="n">
        <f>813</f>
        <v>813.0</v>
      </c>
      <c r="AC30" s="25"/>
      <c r="AD30" s="26" t="n">
        <f>3473</f>
        <v>3473.0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212</f>
        <v>212.0</v>
      </c>
      <c r="F31" s="24"/>
      <c r="G31" s="26" t="n">
        <f>102</f>
        <v>102.0</v>
      </c>
      <c r="H31" s="25"/>
      <c r="I31" s="26" t="n">
        <f>314</f>
        <v>314.0</v>
      </c>
      <c r="J31" s="23"/>
      <c r="K31" s="26" t="n">
        <f>24160000</f>
        <v>2.416E7</v>
      </c>
      <c r="L31" s="24"/>
      <c r="M31" s="26" t="n">
        <f>10830000</f>
        <v>1.083E7</v>
      </c>
      <c r="N31" s="25"/>
      <c r="O31" s="26" t="n">
        <f>34990000</f>
        <v>3.499E7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n">
        <f>10</f>
        <v>10.0</v>
      </c>
      <c r="U31" s="24"/>
      <c r="V31" s="26" t="str">
        <f>"－"</f>
        <v>－</v>
      </c>
      <c r="W31" s="25"/>
      <c r="X31" s="26" t="n">
        <f>10</f>
        <v>10.0</v>
      </c>
      <c r="Y31" s="23"/>
      <c r="Z31" s="26" t="n">
        <f>2767</f>
        <v>2767.0</v>
      </c>
      <c r="AA31" s="24"/>
      <c r="AB31" s="26" t="n">
        <f>884</f>
        <v>884.0</v>
      </c>
      <c r="AC31" s="25"/>
      <c r="AD31" s="26" t="n">
        <f>3651</f>
        <v>3651.0</v>
      </c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 t="s">
        <v>29</v>
      </c>
      <c r="E33" s="26" t="n">
        <f>635</f>
        <v>635.0</v>
      </c>
      <c r="F33" s="24"/>
      <c r="G33" s="26" t="n">
        <f>73</f>
        <v>73.0</v>
      </c>
      <c r="H33" s="25"/>
      <c r="I33" s="26" t="n">
        <f>708</f>
        <v>708.0</v>
      </c>
      <c r="J33" s="23" t="s">
        <v>29</v>
      </c>
      <c r="K33" s="26" t="n">
        <f>96960000</f>
        <v>9.696E7</v>
      </c>
      <c r="L33" s="24"/>
      <c r="M33" s="26" t="n">
        <f>7640000</f>
        <v>7640000.0</v>
      </c>
      <c r="N33" s="25" t="s">
        <v>29</v>
      </c>
      <c r="O33" s="26" t="n">
        <f>104600000</f>
        <v>1.046E8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150</f>
        <v>150.0</v>
      </c>
      <c r="U33" s="24"/>
      <c r="V33" s="26" t="str">
        <f>"－"</f>
        <v>－</v>
      </c>
      <c r="W33" s="25"/>
      <c r="X33" s="26" t="n">
        <f>150</f>
        <v>150.0</v>
      </c>
      <c r="Y33" s="23" t="s">
        <v>29</v>
      </c>
      <c r="Z33" s="26" t="n">
        <f>3114</f>
        <v>3114.0</v>
      </c>
      <c r="AA33" s="24" t="s">
        <v>29</v>
      </c>
      <c r="AB33" s="26" t="n">
        <f>950</f>
        <v>950.0</v>
      </c>
      <c r="AC33" s="25" t="s">
        <v>29</v>
      </c>
      <c r="AD33" s="26" t="n">
        <f>4064</f>
        <v>4064.0</v>
      </c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 t="n">
        <f>70</f>
        <v>70.0</v>
      </c>
      <c r="F36" s="24"/>
      <c r="G36" s="26" t="n">
        <f>60</f>
        <v>60.0</v>
      </c>
      <c r="H36" s="25"/>
      <c r="I36" s="26" t="n">
        <f>130</f>
        <v>130.0</v>
      </c>
      <c r="J36" s="23"/>
      <c r="K36" s="26" t="n">
        <f>5880000</f>
        <v>5880000.0</v>
      </c>
      <c r="L36" s="24" t="s">
        <v>32</v>
      </c>
      <c r="M36" s="26" t="n">
        <f>650000</f>
        <v>650000.0</v>
      </c>
      <c r="N36" s="25"/>
      <c r="O36" s="26" t="n">
        <f>6530000</f>
        <v>6530000.0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3079</f>
        <v>3079.0</v>
      </c>
      <c r="AA36" s="24"/>
      <c r="AB36" s="26" t="n">
        <f>944</f>
        <v>944.0</v>
      </c>
      <c r="AC36" s="25"/>
      <c r="AD36" s="26" t="n">
        <f>4023</f>
        <v>4023.0</v>
      </c>
    </row>
    <row r="37">
      <c r="A37" s="21" t="s">
        <v>57</v>
      </c>
      <c r="B37" s="22" t="s">
        <v>27</v>
      </c>
      <c r="C37" s="22" t="s">
        <v>28</v>
      </c>
      <c r="D37" s="23" t="s">
        <v>32</v>
      </c>
      <c r="E37" s="26" t="n">
        <f>69</f>
        <v>69.0</v>
      </c>
      <c r="F37" s="24"/>
      <c r="G37" s="26" t="n">
        <f>49</f>
        <v>49.0</v>
      </c>
      <c r="H37" s="25" t="s">
        <v>32</v>
      </c>
      <c r="I37" s="26" t="n">
        <f>118</f>
        <v>118.0</v>
      </c>
      <c r="J37" s="23" t="s">
        <v>32</v>
      </c>
      <c r="K37" s="26" t="n">
        <f>3740000</f>
        <v>3740000.0</v>
      </c>
      <c r="L37" s="24"/>
      <c r="M37" s="26" t="n">
        <f>1170000</f>
        <v>1170000.0</v>
      </c>
      <c r="N37" s="25" t="s">
        <v>32</v>
      </c>
      <c r="O37" s="26" t="n">
        <f>4910000</f>
        <v>4910000.0</v>
      </c>
      <c r="P37" s="27" t="n">
        <f>29</f>
        <v>29.0</v>
      </c>
      <c r="Q37" s="28" t="n">
        <f>20</f>
        <v>20.0</v>
      </c>
      <c r="R37" s="29" t="n">
        <f>49</f>
        <v>49.0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 t="s">
        <v>32</v>
      </c>
      <c r="Z37" s="26" t="n">
        <f>304</f>
        <v>304.0</v>
      </c>
      <c r="AA37" s="24" t="s">
        <v>32</v>
      </c>
      <c r="AB37" s="26" t="n">
        <f>25</f>
        <v>25.0</v>
      </c>
      <c r="AC37" s="25" t="s">
        <v>32</v>
      </c>
      <c r="AD37" s="26" t="n">
        <f>329</f>
        <v>329.0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