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<sst xmlns="http://schemas.openxmlformats.org/spreadsheetml/2006/main" count="172" uniqueCount="62">
  <si>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</si>
  <si>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</si>
  <si>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</si>
  <si>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</si>
  <si>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</si>
  <si>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</si>
  <si>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</si>
  <si>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</si>
  <si>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</si>
  <si>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</si>
  <si>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</si>
  <si>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</si>
  <si>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</si>
  <si>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</si>
  <si>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</si>
  <si>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</si>
  <si>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</si>
  <si>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</si>
  <si>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</si>
  <si>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</si>
  <si>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</si>
  <si>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</si>
  <si>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</si>
  <si>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</si>
  <si>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</si>
  <si>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</si>
  <si>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5.1</t>
  </si>
  <si>
    <t>長期国債先物オプション</t>
  </si>
  <si>
    <t>Options on 10-year JGB Futures</t>
  </si>
  <si>
    <t>◎</t>
  </si>
  <si>
    <t>◎●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</si>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</sst>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142</f>
        <v>142.0</v>
      </c>
      <c r="F10" s="24"/>
      <c r="G10" s="26" t="n">
        <f>80</f>
        <v>80.0</v>
      </c>
      <c r="H10" s="25"/>
      <c r="I10" s="26" t="n">
        <f>222</f>
        <v>222.0</v>
      </c>
      <c r="J10" s="23" t="s">
        <v>29</v>
      </c>
      <c r="K10" s="26" t="n">
        <f>28660000</f>
        <v>2.866E7</v>
      </c>
      <c r="L10" s="24"/>
      <c r="M10" s="26" t="n">
        <f>14250000</f>
        <v>1.425E7</v>
      </c>
      <c r="N10" s="25" t="s">
        <v>29</v>
      </c>
      <c r="O10" s="26" t="n">
        <f>42910000</f>
        <v>4.291E7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31</v>
      </c>
      <c r="V10" s="26" t="str">
        <f>"－"</f>
        <v>－</v>
      </c>
      <c r="W10" s="25" t="s">
        <v>31</v>
      </c>
      <c r="X10" s="26" t="str">
        <f>"－"</f>
        <v>－</v>
      </c>
      <c r="Y10" s="23"/>
      <c r="Z10" s="26" t="n">
        <f>363</f>
        <v>363.0</v>
      </c>
      <c r="AA10" s="24" t="s">
        <v>31</v>
      </c>
      <c r="AB10" s="26" t="n">
        <f>90</f>
        <v>90.0</v>
      </c>
      <c r="AC10" s="25"/>
      <c r="AD10" s="26" t="n">
        <f>453</f>
        <v>453.0</v>
      </c>
    </row>
    <row r="11">
      <c r="A11" s="21" t="s">
        <v>32</v>
      </c>
      <c r="B11" s="22" t="s">
        <v>27</v>
      </c>
      <c r="C11" s="22" t="s">
        <v>28</v>
      </c>
      <c r="D11" s="23"/>
      <c r="E11" s="26" t="n">
        <f>65</f>
        <v>65.0</v>
      </c>
      <c r="F11" s="24"/>
      <c r="G11" s="26" t="n">
        <f>13</f>
        <v>13.0</v>
      </c>
      <c r="H11" s="25"/>
      <c r="I11" s="26" t="n">
        <f>78</f>
        <v>78.0</v>
      </c>
      <c r="J11" s="23"/>
      <c r="K11" s="26" t="n">
        <f>9010000</f>
        <v>9010000.0</v>
      </c>
      <c r="L11" s="24"/>
      <c r="M11" s="26" t="n">
        <f>2020000</f>
        <v>2020000.0</v>
      </c>
      <c r="N11" s="25"/>
      <c r="O11" s="26" t="n">
        <f>11030000</f>
        <v>1.103E7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428</f>
        <v>428.0</v>
      </c>
      <c r="AA11" s="24"/>
      <c r="AB11" s="26" t="n">
        <f>103</f>
        <v>103.0</v>
      </c>
      <c r="AC11" s="25"/>
      <c r="AD11" s="26" t="n">
        <f>531</f>
        <v>531.0</v>
      </c>
    </row>
    <row r="12">
      <c r="A12" s="21" t="s">
        <v>33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34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35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36</v>
      </c>
      <c r="B15" s="22" t="s">
        <v>27</v>
      </c>
      <c r="C15" s="22" t="s">
        <v>28</v>
      </c>
      <c r="D15" s="23"/>
      <c r="E15" s="26"/>
      <c r="F15" s="24"/>
      <c r="G15" s="26"/>
      <c r="H15" s="25"/>
      <c r="I15" s="26"/>
      <c r="J15" s="23"/>
      <c r="K15" s="26"/>
      <c r="L15" s="24"/>
      <c r="M15" s="26"/>
      <c r="N15" s="25"/>
      <c r="O15" s="26"/>
      <c r="P15" s="27"/>
      <c r="Q15" s="28"/>
      <c r="R15" s="29"/>
      <c r="S15" s="23"/>
      <c r="T15" s="26"/>
      <c r="U15" s="24"/>
      <c r="V15" s="26"/>
      <c r="W15" s="25"/>
      <c r="X15" s="26"/>
      <c r="Y15" s="23"/>
      <c r="Z15" s="26"/>
      <c r="AA15" s="24"/>
      <c r="AB15" s="26"/>
      <c r="AC15" s="25"/>
      <c r="AD15" s="26"/>
    </row>
    <row r="16">
      <c r="A16" s="21" t="s">
        <v>37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38</v>
      </c>
      <c r="B17" s="22" t="s">
        <v>27</v>
      </c>
      <c r="C17" s="22" t="s">
        <v>28</v>
      </c>
      <c r="D17" s="23"/>
      <c r="E17" s="26" t="n">
        <f>2</f>
        <v>2.0</v>
      </c>
      <c r="F17" s="24"/>
      <c r="G17" s="26" t="n">
        <f>100</f>
        <v>100.0</v>
      </c>
      <c r="H17" s="25"/>
      <c r="I17" s="26" t="n">
        <f>102</f>
        <v>102.0</v>
      </c>
      <c r="J17" s="23"/>
      <c r="K17" s="26" t="n">
        <f>320000</f>
        <v>320000.0</v>
      </c>
      <c r="L17" s="24"/>
      <c r="M17" s="26" t="n">
        <f>19250000</f>
        <v>1.925E7</v>
      </c>
      <c r="N17" s="25"/>
      <c r="O17" s="26" t="n">
        <f>19570000</f>
        <v>1.957E7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429</f>
        <v>429.0</v>
      </c>
      <c r="AA17" s="24"/>
      <c r="AB17" s="26" t="n">
        <f>188</f>
        <v>188.0</v>
      </c>
      <c r="AC17" s="25"/>
      <c r="AD17" s="26" t="n">
        <f>617</f>
        <v>617.0</v>
      </c>
    </row>
    <row r="18">
      <c r="A18" s="21" t="s">
        <v>39</v>
      </c>
      <c r="B18" s="22" t="s">
        <v>27</v>
      </c>
      <c r="C18" s="22" t="s">
        <v>28</v>
      </c>
      <c r="D18" s="23"/>
      <c r="E18" s="26" t="n">
        <f>122</f>
        <v>122.0</v>
      </c>
      <c r="F18" s="24"/>
      <c r="G18" s="26" t="n">
        <f>57</f>
        <v>57.0</v>
      </c>
      <c r="H18" s="25"/>
      <c r="I18" s="26" t="n">
        <f>179</f>
        <v>179.0</v>
      </c>
      <c r="J18" s="23"/>
      <c r="K18" s="26" t="n">
        <f>12820000</f>
        <v>1.282E7</v>
      </c>
      <c r="L18" s="24"/>
      <c r="M18" s="26" t="n">
        <f>7420000</f>
        <v>7420000.0</v>
      </c>
      <c r="N18" s="25"/>
      <c r="O18" s="26" t="n">
        <f>20240000</f>
        <v>2.024E7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544</f>
        <v>544.0</v>
      </c>
      <c r="AA18" s="24"/>
      <c r="AB18" s="26" t="n">
        <f>214</f>
        <v>214.0</v>
      </c>
      <c r="AC18" s="25"/>
      <c r="AD18" s="26" t="n">
        <f>758</f>
        <v>758.0</v>
      </c>
    </row>
    <row r="19">
      <c r="A19" s="21" t="s">
        <v>40</v>
      </c>
      <c r="B19" s="22" t="s">
        <v>27</v>
      </c>
      <c r="C19" s="22" t="s">
        <v>28</v>
      </c>
      <c r="D19" s="23" t="s">
        <v>31</v>
      </c>
      <c r="E19" s="26" t="str">
        <f>"－"</f>
        <v>－</v>
      </c>
      <c r="F19" s="24"/>
      <c r="G19" s="26" t="n">
        <f>37</f>
        <v>37.0</v>
      </c>
      <c r="H19" s="25"/>
      <c r="I19" s="26" t="n">
        <f>37</f>
        <v>37.0</v>
      </c>
      <c r="J19" s="23" t="s">
        <v>31</v>
      </c>
      <c r="K19" s="26" t="str">
        <f>"－"</f>
        <v>－</v>
      </c>
      <c r="L19" s="24"/>
      <c r="M19" s="26" t="n">
        <f>7240000</f>
        <v>7240000.0</v>
      </c>
      <c r="N19" s="25"/>
      <c r="O19" s="26" t="n">
        <f>7240000</f>
        <v>7240000.0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n">
        <f>2</f>
        <v>2.0</v>
      </c>
      <c r="W19" s="25"/>
      <c r="X19" s="26" t="n">
        <f>2</f>
        <v>2.0</v>
      </c>
      <c r="Y19" s="23"/>
      <c r="Z19" s="26" t="n">
        <f>544</f>
        <v>544.0</v>
      </c>
      <c r="AA19" s="24"/>
      <c r="AB19" s="26" t="n">
        <f>247</f>
        <v>247.0</v>
      </c>
      <c r="AC19" s="25"/>
      <c r="AD19" s="26" t="n">
        <f>791</f>
        <v>791.0</v>
      </c>
    </row>
    <row r="20">
      <c r="A20" s="21" t="s">
        <v>41</v>
      </c>
      <c r="B20" s="22" t="s">
        <v>27</v>
      </c>
      <c r="C20" s="22" t="s">
        <v>28</v>
      </c>
      <c r="D20" s="23"/>
      <c r="E20" s="26" t="str">
        <f>"－"</f>
        <v>－</v>
      </c>
      <c r="F20" s="24"/>
      <c r="G20" s="26" t="n">
        <f>25</f>
        <v>25.0</v>
      </c>
      <c r="H20" s="25"/>
      <c r="I20" s="26" t="n">
        <f>25</f>
        <v>25.0</v>
      </c>
      <c r="J20" s="23"/>
      <c r="K20" s="26" t="str">
        <f>"－"</f>
        <v>－</v>
      </c>
      <c r="L20" s="24"/>
      <c r="M20" s="26" t="n">
        <f>2740000</f>
        <v>2740000.0</v>
      </c>
      <c r="N20" s="25"/>
      <c r="O20" s="26" t="n">
        <f>2740000</f>
        <v>2740000.0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544</f>
        <v>544.0</v>
      </c>
      <c r="AA20" s="24"/>
      <c r="AB20" s="26" t="n">
        <f>264</f>
        <v>264.0</v>
      </c>
      <c r="AC20" s="25"/>
      <c r="AD20" s="26" t="n">
        <f>808</f>
        <v>808.0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39</f>
        <v>39.0</v>
      </c>
      <c r="F21" s="24"/>
      <c r="G21" s="26" t="n">
        <f>20</f>
        <v>20.0</v>
      </c>
      <c r="H21" s="25"/>
      <c r="I21" s="26" t="n">
        <f>59</f>
        <v>59.0</v>
      </c>
      <c r="J21" s="23"/>
      <c r="K21" s="26" t="n">
        <f>2790000</f>
        <v>2790000.0</v>
      </c>
      <c r="L21" s="24"/>
      <c r="M21" s="26" t="n">
        <f>3350000</f>
        <v>3350000.0</v>
      </c>
      <c r="N21" s="25"/>
      <c r="O21" s="26" t="n">
        <f>6140000</f>
        <v>6140000.0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568</f>
        <v>568.0</v>
      </c>
      <c r="AA21" s="24"/>
      <c r="AB21" s="26" t="n">
        <f>273</f>
        <v>273.0</v>
      </c>
      <c r="AC21" s="25"/>
      <c r="AD21" s="26" t="n">
        <f>841</f>
        <v>841.0</v>
      </c>
    </row>
    <row r="22">
      <c r="A22" s="21" t="s">
        <v>43</v>
      </c>
      <c r="B22" s="22" t="s">
        <v>27</v>
      </c>
      <c r="C22" s="22" t="s">
        <v>28</v>
      </c>
      <c r="D22" s="23"/>
      <c r="E22" s="26"/>
      <c r="F22" s="24"/>
      <c r="G22" s="26"/>
      <c r="H22" s="25"/>
      <c r="I22" s="26"/>
      <c r="J22" s="23"/>
      <c r="K22" s="26"/>
      <c r="L22" s="24"/>
      <c r="M22" s="26"/>
      <c r="N22" s="25"/>
      <c r="O22" s="26"/>
      <c r="P22" s="27"/>
      <c r="Q22" s="28"/>
      <c r="R22" s="29"/>
      <c r="S22" s="23"/>
      <c r="T22" s="26"/>
      <c r="U22" s="24"/>
      <c r="V22" s="26"/>
      <c r="W22" s="25"/>
      <c r="X22" s="26"/>
      <c r="Y22" s="23"/>
      <c r="Z22" s="26"/>
      <c r="AA22" s="24"/>
      <c r="AB22" s="26"/>
      <c r="AC22" s="25"/>
      <c r="AD22" s="26"/>
    </row>
    <row r="23">
      <c r="A23" s="21" t="s">
        <v>44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45</v>
      </c>
      <c r="B24" s="22" t="s">
        <v>27</v>
      </c>
      <c r="C24" s="22" t="s">
        <v>28</v>
      </c>
      <c r="D24" s="23"/>
      <c r="E24" s="26" t="n">
        <f>130</f>
        <v>130.0</v>
      </c>
      <c r="F24" s="24"/>
      <c r="G24" s="26" t="n">
        <f>117</f>
        <v>117.0</v>
      </c>
      <c r="H24" s="25"/>
      <c r="I24" s="26" t="n">
        <f>247</f>
        <v>247.0</v>
      </c>
      <c r="J24" s="23"/>
      <c r="K24" s="26" t="n">
        <f>8160000</f>
        <v>8160000.0</v>
      </c>
      <c r="L24" s="24" t="s">
        <v>29</v>
      </c>
      <c r="M24" s="26" t="n">
        <f>33210000</f>
        <v>3.321E7</v>
      </c>
      <c r="N24" s="25"/>
      <c r="O24" s="26" t="n">
        <f>41370000</f>
        <v>4.137E7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696</f>
        <v>696.0</v>
      </c>
      <c r="AA24" s="24"/>
      <c r="AB24" s="26" t="n">
        <f>389</f>
        <v>389.0</v>
      </c>
      <c r="AC24" s="25"/>
      <c r="AD24" s="26" t="n">
        <f>1085</f>
        <v>1085.0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7</f>
        <v>7.0</v>
      </c>
      <c r="F25" s="24"/>
      <c r="G25" s="26" t="n">
        <f>91</f>
        <v>91.0</v>
      </c>
      <c r="H25" s="25"/>
      <c r="I25" s="26" t="n">
        <f>98</f>
        <v>98.0</v>
      </c>
      <c r="J25" s="23"/>
      <c r="K25" s="26" t="n">
        <f>350000</f>
        <v>350000.0</v>
      </c>
      <c r="L25" s="24"/>
      <c r="M25" s="26" t="n">
        <f>18920000</f>
        <v>1.892E7</v>
      </c>
      <c r="N25" s="25"/>
      <c r="O25" s="26" t="n">
        <f>19270000</f>
        <v>1.927E7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701</f>
        <v>701.0</v>
      </c>
      <c r="AA25" s="24"/>
      <c r="AB25" s="26" t="n">
        <f>433</f>
        <v>433.0</v>
      </c>
      <c r="AC25" s="25"/>
      <c r="AD25" s="26" t="n">
        <f>1134</f>
        <v>1134.0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106</f>
        <v>106.0</v>
      </c>
      <c r="F26" s="24"/>
      <c r="G26" s="26" t="n">
        <f>83</f>
        <v>83.0</v>
      </c>
      <c r="H26" s="25"/>
      <c r="I26" s="26" t="n">
        <f>189</f>
        <v>189.0</v>
      </c>
      <c r="J26" s="23"/>
      <c r="K26" s="26" t="n">
        <f>12980000</f>
        <v>1.298E7</v>
      </c>
      <c r="L26" s="24"/>
      <c r="M26" s="26" t="n">
        <f>15200000</f>
        <v>1.52E7</v>
      </c>
      <c r="N26" s="25"/>
      <c r="O26" s="26" t="n">
        <f>28180000</f>
        <v>2.818E7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n">
        <f>15</f>
        <v>15.0</v>
      </c>
      <c r="W26" s="25"/>
      <c r="X26" s="26" t="n">
        <f>15</f>
        <v>15.0</v>
      </c>
      <c r="Y26" s="23"/>
      <c r="Z26" s="26" t="n">
        <f>733</f>
        <v>733.0</v>
      </c>
      <c r="AA26" s="24"/>
      <c r="AB26" s="26" t="n">
        <f>484</f>
        <v>484.0</v>
      </c>
      <c r="AC26" s="25"/>
      <c r="AD26" s="26" t="n">
        <f>1217</f>
        <v>1217.0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20</f>
        <v>20.0</v>
      </c>
      <c r="F27" s="24"/>
      <c r="G27" s="26" t="n">
        <f>11</f>
        <v>11.0</v>
      </c>
      <c r="H27" s="25"/>
      <c r="I27" s="26" t="n">
        <f>31</f>
        <v>31.0</v>
      </c>
      <c r="J27" s="23"/>
      <c r="K27" s="26" t="n">
        <f>1200000</f>
        <v>1200000.0</v>
      </c>
      <c r="L27" s="24"/>
      <c r="M27" s="26" t="n">
        <f>5550000</f>
        <v>5550000.0</v>
      </c>
      <c r="N27" s="25"/>
      <c r="O27" s="26" t="n">
        <f>6750000</f>
        <v>6750000.0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728</f>
        <v>728.0</v>
      </c>
      <c r="AA27" s="24"/>
      <c r="AB27" s="26" t="n">
        <f>473</f>
        <v>473.0</v>
      </c>
      <c r="AC27" s="25"/>
      <c r="AD27" s="26" t="n">
        <f>1201</f>
        <v>1201.0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114</f>
        <v>114.0</v>
      </c>
      <c r="F28" s="24"/>
      <c r="G28" s="26" t="n">
        <f>132</f>
        <v>132.0</v>
      </c>
      <c r="H28" s="25"/>
      <c r="I28" s="26" t="n">
        <f>246</f>
        <v>246.0</v>
      </c>
      <c r="J28" s="23"/>
      <c r="K28" s="26" t="n">
        <f>11590000</f>
        <v>1.159E7</v>
      </c>
      <c r="L28" s="24"/>
      <c r="M28" s="26" t="n">
        <f>21490000</f>
        <v>2.149E7</v>
      </c>
      <c r="N28" s="25"/>
      <c r="O28" s="26" t="n">
        <f>33080000</f>
        <v>3.308E7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n">
        <f>15</f>
        <v>15.0</v>
      </c>
      <c r="W28" s="25"/>
      <c r="X28" s="26" t="n">
        <f>15</f>
        <v>15.0</v>
      </c>
      <c r="Y28" s="23"/>
      <c r="Z28" s="26" t="n">
        <f>785</f>
        <v>785.0</v>
      </c>
      <c r="AA28" s="24"/>
      <c r="AB28" s="26" t="n">
        <f>494</f>
        <v>494.0</v>
      </c>
      <c r="AC28" s="25"/>
      <c r="AD28" s="26" t="n">
        <f>1279</f>
        <v>1279.0</v>
      </c>
    </row>
    <row r="29">
      <c r="A29" s="21" t="s">
        <v>50</v>
      </c>
      <c r="B29" s="22" t="s">
        <v>27</v>
      </c>
      <c r="C29" s="22" t="s">
        <v>28</v>
      </c>
      <c r="D29" s="23"/>
      <c r="E29" s="26"/>
      <c r="F29" s="24"/>
      <c r="G29" s="26"/>
      <c r="H29" s="25"/>
      <c r="I29" s="26"/>
      <c r="J29" s="23"/>
      <c r="K29" s="26"/>
      <c r="L29" s="24"/>
      <c r="M29" s="26"/>
      <c r="N29" s="25"/>
      <c r="O29" s="26"/>
      <c r="P29" s="27"/>
      <c r="Q29" s="28"/>
      <c r="R29" s="29"/>
      <c r="S29" s="23"/>
      <c r="T29" s="26"/>
      <c r="U29" s="24"/>
      <c r="V29" s="26"/>
      <c r="W29" s="25"/>
      <c r="X29" s="26"/>
      <c r="Y29" s="23"/>
      <c r="Z29" s="26"/>
      <c r="AA29" s="24"/>
      <c r="AB29" s="26"/>
      <c r="AC29" s="25"/>
      <c r="AD29" s="26"/>
    </row>
    <row r="30">
      <c r="A30" s="21" t="s">
        <v>51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52</v>
      </c>
      <c r="B31" s="22" t="s">
        <v>27</v>
      </c>
      <c r="C31" s="22" t="s">
        <v>28</v>
      </c>
      <c r="D31" s="23"/>
      <c r="E31" s="26" t="n">
        <f>19</f>
        <v>19.0</v>
      </c>
      <c r="F31" s="24" t="s">
        <v>31</v>
      </c>
      <c r="G31" s="26" t="n">
        <f>2</f>
        <v>2.0</v>
      </c>
      <c r="H31" s="25" t="s">
        <v>31</v>
      </c>
      <c r="I31" s="26" t="n">
        <f>21</f>
        <v>21.0</v>
      </c>
      <c r="J31" s="23"/>
      <c r="K31" s="26" t="n">
        <f>1180000</f>
        <v>1180000.0</v>
      </c>
      <c r="L31" s="24" t="s">
        <v>31</v>
      </c>
      <c r="M31" s="26" t="n">
        <f>360000</f>
        <v>360000.0</v>
      </c>
      <c r="N31" s="25" t="s">
        <v>31</v>
      </c>
      <c r="O31" s="26" t="n">
        <f>1540000</f>
        <v>1540000.0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785</f>
        <v>785.0</v>
      </c>
      <c r="AA31" s="24"/>
      <c r="AB31" s="26" t="n">
        <f>493</f>
        <v>493.0</v>
      </c>
      <c r="AC31" s="25"/>
      <c r="AD31" s="26" t="n">
        <f>1278</f>
        <v>1278.0</v>
      </c>
    </row>
    <row r="32">
      <c r="A32" s="21" t="s">
        <v>53</v>
      </c>
      <c r="B32" s="22" t="s">
        <v>27</v>
      </c>
      <c r="C32" s="22" t="s">
        <v>28</v>
      </c>
      <c r="D32" s="23"/>
      <c r="E32" s="26" t="n">
        <f>8</f>
        <v>8.0</v>
      </c>
      <c r="F32" s="24"/>
      <c r="G32" s="26" t="n">
        <f>72</f>
        <v>72.0</v>
      </c>
      <c r="H32" s="25"/>
      <c r="I32" s="26" t="n">
        <f>80</f>
        <v>80.0</v>
      </c>
      <c r="J32" s="23"/>
      <c r="K32" s="26" t="n">
        <f>310000</f>
        <v>310000.0</v>
      </c>
      <c r="L32" s="24"/>
      <c r="M32" s="26" t="n">
        <f>11540000</f>
        <v>1.154E7</v>
      </c>
      <c r="N32" s="25"/>
      <c r="O32" s="26" t="n">
        <f>11850000</f>
        <v>1.185E7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784</f>
        <v>784.0</v>
      </c>
      <c r="AA32" s="24"/>
      <c r="AB32" s="26" t="n">
        <f>542</f>
        <v>542.0</v>
      </c>
      <c r="AC32" s="25"/>
      <c r="AD32" s="26" t="n">
        <f>1326</f>
        <v>1326.0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31</f>
        <v>31.0</v>
      </c>
      <c r="F33" s="24"/>
      <c r="G33" s="26" t="n">
        <f>6</f>
        <v>6.0</v>
      </c>
      <c r="H33" s="25"/>
      <c r="I33" s="26" t="n">
        <f>37</f>
        <v>37.0</v>
      </c>
      <c r="J33" s="23"/>
      <c r="K33" s="26" t="n">
        <f>740000</f>
        <v>740000.0</v>
      </c>
      <c r="L33" s="24"/>
      <c r="M33" s="26" t="n">
        <f>1650000</f>
        <v>1650000.0</v>
      </c>
      <c r="N33" s="25"/>
      <c r="O33" s="26" t="n">
        <f>2390000</f>
        <v>2390000.0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802</f>
        <v>802.0</v>
      </c>
      <c r="AA33" s="24"/>
      <c r="AB33" s="26" t="n">
        <f>542</f>
        <v>542.0</v>
      </c>
      <c r="AC33" s="25"/>
      <c r="AD33" s="26" t="n">
        <f>1344</f>
        <v>1344.0</v>
      </c>
    </row>
    <row r="34">
      <c r="A34" s="21" t="s">
        <v>55</v>
      </c>
      <c r="B34" s="22" t="s">
        <v>27</v>
      </c>
      <c r="C34" s="22" t="s">
        <v>28</v>
      </c>
      <c r="D34" s="23"/>
      <c r="E34" s="26" t="n">
        <f>62</f>
        <v>62.0</v>
      </c>
      <c r="F34" s="24"/>
      <c r="G34" s="26" t="n">
        <f>139</f>
        <v>139.0</v>
      </c>
      <c r="H34" s="25"/>
      <c r="I34" s="26" t="n">
        <f>201</f>
        <v>201.0</v>
      </c>
      <c r="J34" s="23"/>
      <c r="K34" s="26" t="n">
        <f>4960000</f>
        <v>4960000.0</v>
      </c>
      <c r="L34" s="24"/>
      <c r="M34" s="26" t="n">
        <f>10690000</f>
        <v>1.069E7</v>
      </c>
      <c r="N34" s="25"/>
      <c r="O34" s="26" t="n">
        <f>15650000</f>
        <v>1.565E7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n">
        <f>10</f>
        <v>10.0</v>
      </c>
      <c r="W34" s="25"/>
      <c r="X34" s="26" t="n">
        <f>10</f>
        <v>10.0</v>
      </c>
      <c r="Y34" s="23"/>
      <c r="Z34" s="26" t="n">
        <f>809</f>
        <v>809.0</v>
      </c>
      <c r="AA34" s="24"/>
      <c r="AB34" s="26" t="n">
        <f>639</f>
        <v>639.0</v>
      </c>
      <c r="AC34" s="25"/>
      <c r="AD34" s="26" t="n">
        <f>1448</f>
        <v>1448.0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57</f>
        <v>57.0</v>
      </c>
      <c r="F35" s="24"/>
      <c r="G35" s="26" t="n">
        <f>102</f>
        <v>102.0</v>
      </c>
      <c r="H35" s="25"/>
      <c r="I35" s="26" t="n">
        <f>159</f>
        <v>159.0</v>
      </c>
      <c r="J35" s="23"/>
      <c r="K35" s="26" t="n">
        <f>6590000</f>
        <v>6590000.0</v>
      </c>
      <c r="L35" s="24"/>
      <c r="M35" s="26" t="n">
        <f>32150000</f>
        <v>3.215E7</v>
      </c>
      <c r="N35" s="25"/>
      <c r="O35" s="26" t="n">
        <f>38740000</f>
        <v>3.874E7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 t="s">
        <v>29</v>
      </c>
      <c r="V35" s="26" t="n">
        <f>75</f>
        <v>75.0</v>
      </c>
      <c r="W35" s="25" t="s">
        <v>29</v>
      </c>
      <c r="X35" s="26" t="n">
        <f>75</f>
        <v>75.0</v>
      </c>
      <c r="Y35" s="23"/>
      <c r="Z35" s="26" t="n">
        <f>834</f>
        <v>834.0</v>
      </c>
      <c r="AA35" s="24" t="s">
        <v>29</v>
      </c>
      <c r="AB35" s="26" t="n">
        <f>741</f>
        <v>741.0</v>
      </c>
      <c r="AC35" s="25"/>
      <c r="AD35" s="26" t="n">
        <f>1575</f>
        <v>1575.0</v>
      </c>
    </row>
    <row r="36">
      <c r="A36" s="21" t="s">
        <v>57</v>
      </c>
      <c r="B36" s="22" t="s">
        <v>27</v>
      </c>
      <c r="C36" s="22" t="s">
        <v>28</v>
      </c>
      <c r="D36" s="23"/>
      <c r="E36" s="26"/>
      <c r="F36" s="24"/>
      <c r="G36" s="26"/>
      <c r="H36" s="25"/>
      <c r="I36" s="26"/>
      <c r="J36" s="23"/>
      <c r="K36" s="26"/>
      <c r="L36" s="24"/>
      <c r="M36" s="26"/>
      <c r="N36" s="25"/>
      <c r="O36" s="26"/>
      <c r="P36" s="27"/>
      <c r="Q36" s="28"/>
      <c r="R36" s="29"/>
      <c r="S36" s="23"/>
      <c r="T36" s="26"/>
      <c r="U36" s="24"/>
      <c r="V36" s="26"/>
      <c r="W36" s="25"/>
      <c r="X36" s="26"/>
      <c r="Y36" s="23"/>
      <c r="Z36" s="26"/>
      <c r="AA36" s="24"/>
      <c r="AB36" s="26"/>
      <c r="AC36" s="25"/>
      <c r="AD36" s="26"/>
    </row>
    <row r="37">
      <c r="A37" s="21" t="s">
        <v>58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59</v>
      </c>
      <c r="B38" s="22" t="s">
        <v>27</v>
      </c>
      <c r="C38" s="22" t="s">
        <v>28</v>
      </c>
      <c r="D38" s="23"/>
      <c r="E38" s="26" t="n">
        <f>35</f>
        <v>35.0</v>
      </c>
      <c r="F38" s="24"/>
      <c r="G38" s="26" t="n">
        <f>121</f>
        <v>121.0</v>
      </c>
      <c r="H38" s="25"/>
      <c r="I38" s="26" t="n">
        <f>156</f>
        <v>156.0</v>
      </c>
      <c r="J38" s="23"/>
      <c r="K38" s="26" t="n">
        <f>2350000</f>
        <v>2350000.0</v>
      </c>
      <c r="L38" s="24"/>
      <c r="M38" s="26" t="n">
        <f>4500000</f>
        <v>4500000.0</v>
      </c>
      <c r="N38" s="25"/>
      <c r="O38" s="26" t="n">
        <f>6850000</f>
        <v>6850000.0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867</f>
        <v>867.0</v>
      </c>
      <c r="AA38" s="24"/>
      <c r="AB38" s="26" t="n">
        <f>706</f>
        <v>706.0</v>
      </c>
      <c r="AC38" s="25"/>
      <c r="AD38" s="26" t="n">
        <f>1573</f>
        <v>1573.0</v>
      </c>
    </row>
    <row r="39">
      <c r="A39" s="21" t="s">
        <v>60</v>
      </c>
      <c r="B39" s="22" t="s">
        <v>27</v>
      </c>
      <c r="C39" s="22" t="s">
        <v>28</v>
      </c>
      <c r="D39" s="23"/>
      <c r="E39" s="26" t="n">
        <f>52</f>
        <v>52.0</v>
      </c>
      <c r="F39" s="24"/>
      <c r="G39" s="26" t="n">
        <f>55</f>
        <v>55.0</v>
      </c>
      <c r="H39" s="25"/>
      <c r="I39" s="26" t="n">
        <f>107</f>
        <v>107.0</v>
      </c>
      <c r="J39" s="23"/>
      <c r="K39" s="26" t="n">
        <f>2570000</f>
        <v>2570000.0</v>
      </c>
      <c r="L39" s="24"/>
      <c r="M39" s="26" t="n">
        <f>12010000</f>
        <v>1.201E7</v>
      </c>
      <c r="N39" s="25"/>
      <c r="O39" s="26" t="n">
        <f>14580000</f>
        <v>1.458E7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n">
        <f>25</f>
        <v>25.0</v>
      </c>
      <c r="W39" s="25"/>
      <c r="X39" s="26" t="n">
        <f>25</f>
        <v>25.0</v>
      </c>
      <c r="Y39" s="23" t="s">
        <v>29</v>
      </c>
      <c r="Z39" s="26" t="n">
        <f>879</f>
        <v>879.0</v>
      </c>
      <c r="AA39" s="24"/>
      <c r="AB39" s="26" t="n">
        <f>731</f>
        <v>731.0</v>
      </c>
      <c r="AC39" s="25" t="s">
        <v>29</v>
      </c>
      <c r="AD39" s="26" t="n">
        <f>1610</f>
        <v>1610.0</v>
      </c>
    </row>
    <row r="40">
      <c r="A40" s="21" t="s">
        <v>61</v>
      </c>
      <c r="B40" s="22" t="s">
        <v>27</v>
      </c>
      <c r="C40" s="22" t="s">
        <v>28</v>
      </c>
      <c r="D40" s="23" t="s">
        <v>29</v>
      </c>
      <c r="E40" s="26" t="n">
        <f>169</f>
        <v>169.0</v>
      </c>
      <c r="F40" s="24" t="s">
        <v>29</v>
      </c>
      <c r="G40" s="26" t="n">
        <f>160</f>
        <v>160.0</v>
      </c>
      <c r="H40" s="25" t="s">
        <v>29</v>
      </c>
      <c r="I40" s="26" t="n">
        <f>329</f>
        <v>329.0</v>
      </c>
      <c r="J40" s="23"/>
      <c r="K40" s="26" t="n">
        <f>17370000</f>
        <v>1.737E7</v>
      </c>
      <c r="L40" s="24"/>
      <c r="M40" s="26" t="n">
        <f>12520000</f>
        <v>1.252E7</v>
      </c>
      <c r="N40" s="25"/>
      <c r="O40" s="26" t="n">
        <f>29890000</f>
        <v>2.989E7</v>
      </c>
      <c r="P40" s="27" t="n">
        <f>15</f>
        <v>15.0</v>
      </c>
      <c r="Q40" s="28" t="n">
        <f>72</f>
        <v>72.0</v>
      </c>
      <c r="R40" s="29" t="n">
        <f>87</f>
        <v>87.0</v>
      </c>
      <c r="S40" s="23"/>
      <c r="T40" s="26" t="str">
        <f>"－"</f>
        <v>－</v>
      </c>
      <c r="U40" s="24"/>
      <c r="V40" s="26" t="n">
        <f>10</f>
        <v>10.0</v>
      </c>
      <c r="W40" s="25"/>
      <c r="X40" s="26" t="n">
        <f>10</f>
        <v>10.0</v>
      </c>
      <c r="Y40" s="23" t="s">
        <v>31</v>
      </c>
      <c r="Z40" s="26" t="n">
        <f>162</f>
        <v>162.0</v>
      </c>
      <c r="AA40" s="24"/>
      <c r="AB40" s="26" t="n">
        <f>136</f>
        <v>136.0</v>
      </c>
      <c r="AC40" s="25" t="s">
        <v>31</v>
      </c>
      <c r="AD40" s="26" t="n">
        <f>298</f>
        <v>298.0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