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<sst xmlns="http://schemas.openxmlformats.org/spreadsheetml/2006/main" count="170" uniqueCount="62">
  <si>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</si>
  <si>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</si>
  <si>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</si>
  <si>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</si>
  <si>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</si>
  <si>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</si>
  <si>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</si>
  <si>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</si>
  <si>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</si>
  <si>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</si>
  <si>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</si>
  <si>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</si>
  <si>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</si>
  <si>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</si>
  <si>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</si>
  <si>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</si>
  <si>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</si>
  <si>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</si>
  <si>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</si>
  <si>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</si>
  <si>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</si>
  <si>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</si>
  <si>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</si>
  <si>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</si>
  <si>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</si>
  <si>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</si>
  <si>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5.1</t>
  </si>
  <si>
    <t>有価証券オプション</t>
  </si>
  <si>
    <t>Securities Options</t>
  </si>
  <si>
    <t>◎●</t>
  </si>
  <si>
    <t>2</t>
  </si>
  <si>
    <t>◎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</si>
  <si>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</si>
  <si>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</si>
  <si>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</si>
  <si>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</si>
  <si>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</si>
  <si>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</si>
  <si>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</si>
  <si>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</si>
  <si>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</si>
  <si>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●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</si>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</sst>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5531</f>
        <v>5531.0</v>
      </c>
      <c r="F10" s="24"/>
      <c r="G10" s="26" t="n">
        <f>12000</f>
        <v>12000.0</v>
      </c>
      <c r="H10" s="25"/>
      <c r="I10" s="26" t="n">
        <f>17531</f>
        <v>17531.0</v>
      </c>
      <c r="J10" s="23"/>
      <c r="K10" s="26" t="n">
        <f>3089720</f>
        <v>3089720.0</v>
      </c>
      <c r="L10" s="24"/>
      <c r="M10" s="26" t="n">
        <f>10992000</f>
        <v>1.0992E7</v>
      </c>
      <c r="N10" s="25"/>
      <c r="O10" s="26" t="n">
        <f>14081720</f>
        <v>1.408172E7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29</v>
      </c>
      <c r="T10" s="26" t="str">
        <f>"－"</f>
        <v>－</v>
      </c>
      <c r="U10" s="24" t="s">
        <v>29</v>
      </c>
      <c r="V10" s="26" t="str">
        <f>"－"</f>
        <v>－</v>
      </c>
      <c r="W10" s="25" t="s">
        <v>29</v>
      </c>
      <c r="X10" s="26" t="str">
        <f>"－"</f>
        <v>－</v>
      </c>
      <c r="Y10" s="23"/>
      <c r="Z10" s="26" t="n">
        <f>18256</f>
        <v>18256.0</v>
      </c>
      <c r="AA10" s="24"/>
      <c r="AB10" s="26" t="n">
        <f>33720</f>
        <v>33720.0</v>
      </c>
      <c r="AC10" s="25"/>
      <c r="AD10" s="26" t="n">
        <f>51976</f>
        <v>51976.0</v>
      </c>
    </row>
    <row r="11">
      <c r="A11" s="21" t="s">
        <v>30</v>
      </c>
      <c r="B11" s="22" t="s">
        <v>27</v>
      </c>
      <c r="C11" s="22" t="s">
        <v>28</v>
      </c>
      <c r="D11" s="23"/>
      <c r="E11" s="26" t="n">
        <f>10832</f>
        <v>10832.0</v>
      </c>
      <c r="F11" s="24"/>
      <c r="G11" s="26" t="n">
        <f>16050</f>
        <v>16050.0</v>
      </c>
      <c r="H11" s="25"/>
      <c r="I11" s="26" t="n">
        <f>26882</f>
        <v>26882.0</v>
      </c>
      <c r="J11" s="23"/>
      <c r="K11" s="26" t="n">
        <f>14295840</f>
        <v>1.429584E7</v>
      </c>
      <c r="L11" s="24"/>
      <c r="M11" s="26" t="n">
        <f>10259100</f>
        <v>1.02591E7</v>
      </c>
      <c r="N11" s="25"/>
      <c r="O11" s="26" t="n">
        <f>24554940</f>
        <v>2.455494E7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27088</f>
        <v>27088.0</v>
      </c>
      <c r="AA11" s="24" t="s">
        <v>31</v>
      </c>
      <c r="AB11" s="26" t="n">
        <f>37770</f>
        <v>37770.0</v>
      </c>
      <c r="AC11" s="25" t="s">
        <v>31</v>
      </c>
      <c r="AD11" s="26" t="n">
        <f>64858</f>
        <v>64858.0</v>
      </c>
    </row>
    <row r="12">
      <c r="A12" s="21" t="s">
        <v>32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33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34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35</v>
      </c>
      <c r="B15" s="22" t="s">
        <v>27</v>
      </c>
      <c r="C15" s="22" t="s">
        <v>28</v>
      </c>
      <c r="D15" s="23"/>
      <c r="E15" s="26"/>
      <c r="F15" s="24"/>
      <c r="G15" s="26"/>
      <c r="H15" s="25"/>
      <c r="I15" s="26"/>
      <c r="J15" s="23"/>
      <c r="K15" s="26"/>
      <c r="L15" s="24"/>
      <c r="M15" s="26"/>
      <c r="N15" s="25"/>
      <c r="O15" s="26"/>
      <c r="P15" s="27"/>
      <c r="Q15" s="28"/>
      <c r="R15" s="29"/>
      <c r="S15" s="23"/>
      <c r="T15" s="26"/>
      <c r="U15" s="24"/>
      <c r="V15" s="26"/>
      <c r="W15" s="25"/>
      <c r="X15" s="26"/>
      <c r="Y15" s="23"/>
      <c r="Z15" s="26"/>
      <c r="AA15" s="24"/>
      <c r="AB15" s="26"/>
      <c r="AC15" s="25"/>
      <c r="AD15" s="26"/>
    </row>
    <row r="16">
      <c r="A16" s="21" t="s">
        <v>36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37</v>
      </c>
      <c r="B17" s="22" t="s">
        <v>27</v>
      </c>
      <c r="C17" s="22" t="s">
        <v>28</v>
      </c>
      <c r="D17" s="23"/>
      <c r="E17" s="26" t="n">
        <f>2519</f>
        <v>2519.0</v>
      </c>
      <c r="F17" s="24"/>
      <c r="G17" s="26" t="n">
        <f>16000</f>
        <v>16000.0</v>
      </c>
      <c r="H17" s="25"/>
      <c r="I17" s="26" t="n">
        <f>18519</f>
        <v>18519.0</v>
      </c>
      <c r="J17" s="23"/>
      <c r="K17" s="26" t="n">
        <f>945427</f>
        <v>945427.0</v>
      </c>
      <c r="L17" s="24"/>
      <c r="M17" s="26" t="n">
        <f>8699000</f>
        <v>8699000.0</v>
      </c>
      <c r="N17" s="25"/>
      <c r="O17" s="26" t="n">
        <f>9644427</f>
        <v>9644427.0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25079</f>
        <v>25079.0</v>
      </c>
      <c r="AA17" s="24"/>
      <c r="AB17" s="26" t="n">
        <f>29770</f>
        <v>29770.0</v>
      </c>
      <c r="AC17" s="25"/>
      <c r="AD17" s="26" t="n">
        <f>54849</f>
        <v>54849.0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615</f>
        <v>615.0</v>
      </c>
      <c r="F18" s="24"/>
      <c r="G18" s="26" t="n">
        <f>10040</f>
        <v>10040.0</v>
      </c>
      <c r="H18" s="25"/>
      <c r="I18" s="26" t="n">
        <f>10655</f>
        <v>10655.0</v>
      </c>
      <c r="J18" s="23"/>
      <c r="K18" s="26" t="n">
        <f>125820</f>
        <v>125820.0</v>
      </c>
      <c r="L18" s="24"/>
      <c r="M18" s="26" t="n">
        <f>5640000</f>
        <v>5640000.0</v>
      </c>
      <c r="N18" s="25"/>
      <c r="O18" s="26" t="n">
        <f>5765820</f>
        <v>5765820.0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25194</f>
        <v>25194.0</v>
      </c>
      <c r="AA18" s="24"/>
      <c r="AB18" s="26" t="n">
        <f>29810</f>
        <v>29810.0</v>
      </c>
      <c r="AC18" s="25"/>
      <c r="AD18" s="26" t="n">
        <f>55004</f>
        <v>55004.0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8000</f>
        <v>8000.0</v>
      </c>
      <c r="F19" s="24" t="s">
        <v>31</v>
      </c>
      <c r="G19" s="26" t="n">
        <f>24120</f>
        <v>24120.0</v>
      </c>
      <c r="H19" s="25" t="s">
        <v>31</v>
      </c>
      <c r="I19" s="26" t="n">
        <f>32120</f>
        <v>32120.0</v>
      </c>
      <c r="J19" s="23"/>
      <c r="K19" s="26" t="n">
        <f>2480000</f>
        <v>2480000.0</v>
      </c>
      <c r="L19" s="24"/>
      <c r="M19" s="26" t="n">
        <f>23525300</f>
        <v>2.35253E7</v>
      </c>
      <c r="N19" s="25"/>
      <c r="O19" s="26" t="n">
        <f>26005300</f>
        <v>2.60053E7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24079</f>
        <v>24079.0</v>
      </c>
      <c r="AA19" s="24"/>
      <c r="AB19" s="26" t="n">
        <f>23790</f>
        <v>23790.0</v>
      </c>
      <c r="AC19" s="25"/>
      <c r="AD19" s="26" t="n">
        <f>47869</f>
        <v>47869.0</v>
      </c>
    </row>
    <row r="20">
      <c r="A20" s="21" t="s">
        <v>40</v>
      </c>
      <c r="B20" s="22" t="s">
        <v>27</v>
      </c>
      <c r="C20" s="22" t="s">
        <v>28</v>
      </c>
      <c r="D20" s="23" t="s">
        <v>41</v>
      </c>
      <c r="E20" s="26" t="str">
        <f>"－"</f>
        <v>－</v>
      </c>
      <c r="F20" s="24"/>
      <c r="G20" s="26" t="n">
        <f>17000</f>
        <v>17000.0</v>
      </c>
      <c r="H20" s="25"/>
      <c r="I20" s="26" t="n">
        <f>17000</f>
        <v>17000.0</v>
      </c>
      <c r="J20" s="23" t="s">
        <v>41</v>
      </c>
      <c r="K20" s="26" t="str">
        <f>"－"</f>
        <v>－</v>
      </c>
      <c r="L20" s="24"/>
      <c r="M20" s="26" t="n">
        <f>8803000</f>
        <v>8803000.0</v>
      </c>
      <c r="N20" s="25"/>
      <c r="O20" s="26" t="n">
        <f>8803000</f>
        <v>8803000.0</v>
      </c>
      <c r="P20" s="27" t="n">
        <f>13</f>
        <v>13.0</v>
      </c>
      <c r="Q20" s="28" t="n">
        <f>295</f>
        <v>295.0</v>
      </c>
      <c r="R20" s="29" t="n">
        <f>308</f>
        <v>308.0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18058</f>
        <v>18058.0</v>
      </c>
      <c r="AA20" s="24" t="s">
        <v>41</v>
      </c>
      <c r="AB20" s="26" t="n">
        <f>22485</f>
        <v>22485.0</v>
      </c>
      <c r="AC20" s="25"/>
      <c r="AD20" s="26" t="n">
        <f>40543</f>
        <v>40543.0</v>
      </c>
    </row>
    <row r="21">
      <c r="A21" s="21" t="s">
        <v>42</v>
      </c>
      <c r="B21" s="22" t="s">
        <v>27</v>
      </c>
      <c r="C21" s="22" t="s">
        <v>28</v>
      </c>
      <c r="D21" s="23"/>
      <c r="E21" s="26" t="n">
        <f>6758</f>
        <v>6758.0</v>
      </c>
      <c r="F21" s="24"/>
      <c r="G21" s="26" t="n">
        <f>10150</f>
        <v>10150.0</v>
      </c>
      <c r="H21" s="25"/>
      <c r="I21" s="26" t="n">
        <f>16908</f>
        <v>16908.0</v>
      </c>
      <c r="J21" s="23"/>
      <c r="K21" s="26" t="n">
        <f>6632440</f>
        <v>6632440.0</v>
      </c>
      <c r="L21" s="24"/>
      <c r="M21" s="26" t="n">
        <f>11880500</f>
        <v>1.18805E7</v>
      </c>
      <c r="N21" s="25"/>
      <c r="O21" s="26" t="n">
        <f>18512940</f>
        <v>1.851294E7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 t="s">
        <v>41</v>
      </c>
      <c r="Z21" s="26" t="n">
        <f>16259</f>
        <v>16259.0</v>
      </c>
      <c r="AA21" s="24"/>
      <c r="AB21" s="26" t="n">
        <f>22635</f>
        <v>22635.0</v>
      </c>
      <c r="AC21" s="25" t="s">
        <v>41</v>
      </c>
      <c r="AD21" s="26" t="n">
        <f>38894</f>
        <v>38894.0</v>
      </c>
    </row>
    <row r="22">
      <c r="A22" s="21" t="s">
        <v>43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44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45</v>
      </c>
      <c r="B24" s="22" t="s">
        <v>27</v>
      </c>
      <c r="C24" s="22" t="s">
        <v>28</v>
      </c>
      <c r="D24" s="23"/>
      <c r="E24" s="26" t="n">
        <f>6264</f>
        <v>6264.0</v>
      </c>
      <c r="F24" s="24"/>
      <c r="G24" s="26" t="n">
        <f>9001</f>
        <v>9001.0</v>
      </c>
      <c r="H24" s="25"/>
      <c r="I24" s="26" t="n">
        <f>15265</f>
        <v>15265.0</v>
      </c>
      <c r="J24" s="23"/>
      <c r="K24" s="26" t="n">
        <f>2412782</f>
        <v>2412782.0</v>
      </c>
      <c r="L24" s="24"/>
      <c r="M24" s="26" t="n">
        <f>6289200</f>
        <v>6289200.0</v>
      </c>
      <c r="N24" s="25"/>
      <c r="O24" s="26" t="n">
        <f>8701982</f>
        <v>8701982.0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21504</f>
        <v>21504.0</v>
      </c>
      <c r="AA24" s="24"/>
      <c r="AB24" s="26" t="n">
        <f>25636</f>
        <v>25636.0</v>
      </c>
      <c r="AC24" s="25"/>
      <c r="AD24" s="26" t="n">
        <f>47140</f>
        <v>47140.0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500</f>
        <v>500.0</v>
      </c>
      <c r="F25" s="24"/>
      <c r="G25" s="26" t="n">
        <f>40</f>
        <v>40.0</v>
      </c>
      <c r="H25" s="25"/>
      <c r="I25" s="26" t="n">
        <f>540</f>
        <v>540.0</v>
      </c>
      <c r="J25" s="23"/>
      <c r="K25" s="26" t="n">
        <f>59000</f>
        <v>59000.0</v>
      </c>
      <c r="L25" s="24"/>
      <c r="M25" s="26" t="n">
        <f>38800</f>
        <v>38800.0</v>
      </c>
      <c r="N25" s="25"/>
      <c r="O25" s="26" t="n">
        <f>97800</f>
        <v>97800.0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21504</f>
        <v>21504.0</v>
      </c>
      <c r="AA25" s="24"/>
      <c r="AB25" s="26" t="n">
        <f>25676</f>
        <v>25676.0</v>
      </c>
      <c r="AC25" s="25"/>
      <c r="AD25" s="26" t="n">
        <f>47180</f>
        <v>47180.0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5030</f>
        <v>5030.0</v>
      </c>
      <c r="F26" s="24"/>
      <c r="G26" s="26" t="n">
        <f>15060</f>
        <v>15060.0</v>
      </c>
      <c r="H26" s="25"/>
      <c r="I26" s="26" t="n">
        <f>20090</f>
        <v>20090.0</v>
      </c>
      <c r="J26" s="23"/>
      <c r="K26" s="26" t="n">
        <f>6674400</f>
        <v>6674400.0</v>
      </c>
      <c r="L26" s="24"/>
      <c r="M26" s="26" t="n">
        <f>18502250</f>
        <v>1.850225E7</v>
      </c>
      <c r="N26" s="25"/>
      <c r="O26" s="26" t="n">
        <f>25176650</f>
        <v>2.517665E7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22450</f>
        <v>22450.0</v>
      </c>
      <c r="AA26" s="24"/>
      <c r="AB26" s="26" t="n">
        <f>26736</f>
        <v>26736.0</v>
      </c>
      <c r="AC26" s="25"/>
      <c r="AD26" s="26" t="n">
        <f>49186</f>
        <v>49186.0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7</f>
        <v>7.0</v>
      </c>
      <c r="F27" s="24"/>
      <c r="G27" s="26" t="n">
        <f>8000</f>
        <v>8000.0</v>
      </c>
      <c r="H27" s="25"/>
      <c r="I27" s="26" t="n">
        <f>8007</f>
        <v>8007.0</v>
      </c>
      <c r="J27" s="23"/>
      <c r="K27" s="26" t="n">
        <f>6583</f>
        <v>6583.0</v>
      </c>
      <c r="L27" s="24"/>
      <c r="M27" s="26" t="n">
        <f>7780000</f>
        <v>7780000.0</v>
      </c>
      <c r="N27" s="25"/>
      <c r="O27" s="26" t="n">
        <f>7786583</f>
        <v>7786583.0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22457</f>
        <v>22457.0</v>
      </c>
      <c r="AA27" s="24"/>
      <c r="AB27" s="26" t="n">
        <f>26736</f>
        <v>26736.0</v>
      </c>
      <c r="AC27" s="25"/>
      <c r="AD27" s="26" t="n">
        <f>49193</f>
        <v>49193.0</v>
      </c>
    </row>
    <row r="28">
      <c r="A28" s="21" t="s">
        <v>49</v>
      </c>
      <c r="B28" s="22" t="s">
        <v>27</v>
      </c>
      <c r="C28" s="22" t="s">
        <v>28</v>
      </c>
      <c r="D28" s="23"/>
      <c r="E28" s="26" t="n">
        <f>7070</f>
        <v>7070.0</v>
      </c>
      <c r="F28" s="24"/>
      <c r="G28" s="26" t="n">
        <f>4000</f>
        <v>4000.0</v>
      </c>
      <c r="H28" s="25"/>
      <c r="I28" s="26" t="n">
        <f>11070</f>
        <v>11070.0</v>
      </c>
      <c r="J28" s="23"/>
      <c r="K28" s="26" t="n">
        <f>1961460</f>
        <v>1961460.0</v>
      </c>
      <c r="L28" s="24"/>
      <c r="M28" s="26" t="n">
        <f>3499000</f>
        <v>3499000.0</v>
      </c>
      <c r="N28" s="25"/>
      <c r="O28" s="26" t="n">
        <f>5460460</f>
        <v>5460460.0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23477</f>
        <v>23477.0</v>
      </c>
      <c r="AA28" s="24"/>
      <c r="AB28" s="26" t="n">
        <f>28736</f>
        <v>28736.0</v>
      </c>
      <c r="AC28" s="25"/>
      <c r="AD28" s="26" t="n">
        <f>52213</f>
        <v>52213.0</v>
      </c>
    </row>
    <row r="29">
      <c r="A29" s="21" t="s">
        <v>50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51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52</v>
      </c>
      <c r="B31" s="22" t="s">
        <v>27</v>
      </c>
      <c r="C31" s="22" t="s">
        <v>28</v>
      </c>
      <c r="D31" s="23"/>
      <c r="E31" s="26" t="n">
        <f>91</f>
        <v>91.0</v>
      </c>
      <c r="F31" s="24"/>
      <c r="G31" s="26" t="n">
        <f>5</f>
        <v>5.0</v>
      </c>
      <c r="H31" s="25"/>
      <c r="I31" s="26" t="n">
        <f>96</f>
        <v>96.0</v>
      </c>
      <c r="J31" s="23"/>
      <c r="K31" s="26" t="n">
        <f>33140</f>
        <v>33140.0</v>
      </c>
      <c r="L31" s="24"/>
      <c r="M31" s="26" t="n">
        <f>42250</f>
        <v>42250.0</v>
      </c>
      <c r="N31" s="25"/>
      <c r="O31" s="26" t="n">
        <f>75390</f>
        <v>75390.0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23566</f>
        <v>23566.0</v>
      </c>
      <c r="AA31" s="24"/>
      <c r="AB31" s="26" t="n">
        <f>28741</f>
        <v>28741.0</v>
      </c>
      <c r="AC31" s="25"/>
      <c r="AD31" s="26" t="n">
        <f>52307</f>
        <v>52307.0</v>
      </c>
    </row>
    <row r="32">
      <c r="A32" s="21" t="s">
        <v>53</v>
      </c>
      <c r="B32" s="22" t="s">
        <v>27</v>
      </c>
      <c r="C32" s="22" t="s">
        <v>28</v>
      </c>
      <c r="D32" s="23"/>
      <c r="E32" s="26" t="n">
        <f>3010</f>
        <v>3010.0</v>
      </c>
      <c r="F32" s="24"/>
      <c r="G32" s="26" t="n">
        <f>24000</f>
        <v>24000.0</v>
      </c>
      <c r="H32" s="25"/>
      <c r="I32" s="26" t="n">
        <f>27010</f>
        <v>27010.0</v>
      </c>
      <c r="J32" s="23"/>
      <c r="K32" s="26" t="n">
        <f>674870</f>
        <v>674870.0</v>
      </c>
      <c r="L32" s="24" t="s">
        <v>31</v>
      </c>
      <c r="M32" s="26" t="n">
        <f>25820000</f>
        <v>2.582E7</v>
      </c>
      <c r="N32" s="25"/>
      <c r="O32" s="26" t="n">
        <f>26494870</f>
        <v>2.649487E7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20576</f>
        <v>20576.0</v>
      </c>
      <c r="AA32" s="24"/>
      <c r="AB32" s="26" t="n">
        <f>28741</f>
        <v>28741.0</v>
      </c>
      <c r="AC32" s="25"/>
      <c r="AD32" s="26" t="n">
        <f>49317</f>
        <v>49317.0</v>
      </c>
    </row>
    <row r="33">
      <c r="A33" s="21" t="s">
        <v>54</v>
      </c>
      <c r="B33" s="22" t="s">
        <v>27</v>
      </c>
      <c r="C33" s="22" t="s">
        <v>28</v>
      </c>
      <c r="D33" s="23"/>
      <c r="E33" s="26" t="n">
        <f>3340</f>
        <v>3340.0</v>
      </c>
      <c r="F33" s="24"/>
      <c r="G33" s="26" t="n">
        <f>13000</f>
        <v>13000.0</v>
      </c>
      <c r="H33" s="25"/>
      <c r="I33" s="26" t="n">
        <f>16340</f>
        <v>16340.0</v>
      </c>
      <c r="J33" s="23" t="s">
        <v>31</v>
      </c>
      <c r="K33" s="26" t="n">
        <f>21796008</f>
        <v>2.1796008E7</v>
      </c>
      <c r="L33" s="24"/>
      <c r="M33" s="26" t="n">
        <f>8483000</f>
        <v>8483000.0</v>
      </c>
      <c r="N33" s="25" t="s">
        <v>31</v>
      </c>
      <c r="O33" s="26" t="n">
        <f>30279008</f>
        <v>3.0279008E7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23916</f>
        <v>23916.0</v>
      </c>
      <c r="AA33" s="24"/>
      <c r="AB33" s="26" t="n">
        <f>27741</f>
        <v>27741.0</v>
      </c>
      <c r="AC33" s="25"/>
      <c r="AD33" s="26" t="n">
        <f>51657</f>
        <v>51657.0</v>
      </c>
    </row>
    <row r="34">
      <c r="A34" s="21" t="s">
        <v>55</v>
      </c>
      <c r="B34" s="22" t="s">
        <v>27</v>
      </c>
      <c r="C34" s="22" t="s">
        <v>28</v>
      </c>
      <c r="D34" s="23"/>
      <c r="E34" s="26" t="n">
        <f>2150</f>
        <v>2150.0</v>
      </c>
      <c r="F34" s="24"/>
      <c r="G34" s="26" t="n">
        <f>2000</f>
        <v>2000.0</v>
      </c>
      <c r="H34" s="25"/>
      <c r="I34" s="26" t="n">
        <f>4150</f>
        <v>4150.0</v>
      </c>
      <c r="J34" s="23"/>
      <c r="K34" s="26" t="n">
        <f>654300</f>
        <v>654300.0</v>
      </c>
      <c r="L34" s="24"/>
      <c r="M34" s="26" t="n">
        <f>1000000</f>
        <v>1000000.0</v>
      </c>
      <c r="N34" s="25"/>
      <c r="O34" s="26" t="n">
        <f>1654300</f>
        <v>1654300.0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26066</f>
        <v>26066.0</v>
      </c>
      <c r="AA34" s="24"/>
      <c r="AB34" s="26" t="n">
        <f>29741</f>
        <v>29741.0</v>
      </c>
      <c r="AC34" s="25"/>
      <c r="AD34" s="26" t="n">
        <f>55807</f>
        <v>55807.0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218</f>
        <v>218.0</v>
      </c>
      <c r="F35" s="24"/>
      <c r="G35" s="26" t="n">
        <f>18000</f>
        <v>18000.0</v>
      </c>
      <c r="H35" s="25"/>
      <c r="I35" s="26" t="n">
        <f>18218</f>
        <v>18218.0</v>
      </c>
      <c r="J35" s="23"/>
      <c r="K35" s="26" t="n">
        <f>1407000</f>
        <v>1407000.0</v>
      </c>
      <c r="L35" s="24"/>
      <c r="M35" s="26" t="n">
        <f>7426000</f>
        <v>7426000.0</v>
      </c>
      <c r="N35" s="25"/>
      <c r="O35" s="26" t="n">
        <f>8833000</f>
        <v>8833000.0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26284</f>
        <v>26284.0</v>
      </c>
      <c r="AA35" s="24"/>
      <c r="AB35" s="26" t="n">
        <f>31741</f>
        <v>31741.0</v>
      </c>
      <c r="AC35" s="25"/>
      <c r="AD35" s="26" t="n">
        <f>58025</f>
        <v>58025.0</v>
      </c>
    </row>
    <row r="36">
      <c r="A36" s="21" t="s">
        <v>57</v>
      </c>
      <c r="B36" s="22" t="s">
        <v>27</v>
      </c>
      <c r="C36" s="22" t="s">
        <v>28</v>
      </c>
      <c r="D36" s="23"/>
      <c r="E36" s="26"/>
      <c r="F36" s="24"/>
      <c r="G36" s="26"/>
      <c r="H36" s="25"/>
      <c r="I36" s="26"/>
      <c r="J36" s="23"/>
      <c r="K36" s="26"/>
      <c r="L36" s="24"/>
      <c r="M36" s="26"/>
      <c r="N36" s="25"/>
      <c r="O36" s="26"/>
      <c r="P36" s="27"/>
      <c r="Q36" s="28"/>
      <c r="R36" s="29"/>
      <c r="S36" s="23"/>
      <c r="T36" s="26"/>
      <c r="U36" s="24"/>
      <c r="V36" s="26"/>
      <c r="W36" s="25"/>
      <c r="X36" s="26"/>
      <c r="Y36" s="23"/>
      <c r="Z36" s="26"/>
      <c r="AA36" s="24"/>
      <c r="AB36" s="26"/>
      <c r="AC36" s="25"/>
      <c r="AD36" s="26"/>
    </row>
    <row r="37">
      <c r="A37" s="21" t="s">
        <v>58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59</v>
      </c>
      <c r="B38" s="22" t="s">
        <v>27</v>
      </c>
      <c r="C38" s="22" t="s">
        <v>28</v>
      </c>
      <c r="D38" s="23"/>
      <c r="E38" s="26" t="n">
        <f>8180</f>
        <v>8180.0</v>
      </c>
      <c r="F38" s="24"/>
      <c r="G38" s="26" t="n">
        <f>8010</f>
        <v>8010.0</v>
      </c>
      <c r="H38" s="25"/>
      <c r="I38" s="26" t="n">
        <f>16190</f>
        <v>16190.0</v>
      </c>
      <c r="J38" s="23"/>
      <c r="K38" s="26" t="n">
        <f>1797760</f>
        <v>1797760.0</v>
      </c>
      <c r="L38" s="24"/>
      <c r="M38" s="26" t="n">
        <f>6460730</f>
        <v>6460730.0</v>
      </c>
      <c r="N38" s="25"/>
      <c r="O38" s="26" t="n">
        <f>8258490</f>
        <v>8258490.0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 t="s">
        <v>31</v>
      </c>
      <c r="Z38" s="26" t="n">
        <f>30124</f>
        <v>30124.0</v>
      </c>
      <c r="AA38" s="24"/>
      <c r="AB38" s="26" t="n">
        <f>31751</f>
        <v>31751.0</v>
      </c>
      <c r="AC38" s="25"/>
      <c r="AD38" s="26" t="n">
        <f>61875</f>
        <v>61875.0</v>
      </c>
    </row>
    <row r="39">
      <c r="A39" s="21" t="s">
        <v>60</v>
      </c>
      <c r="B39" s="22" t="s">
        <v>27</v>
      </c>
      <c r="C39" s="22" t="s">
        <v>28</v>
      </c>
      <c r="D39" s="23"/>
      <c r="E39" s="26" t="str">
        <f>"－"</f>
        <v>－</v>
      </c>
      <c r="F39" s="24" t="s">
        <v>41</v>
      </c>
      <c r="G39" s="26" t="str">
        <f>"－"</f>
        <v>－</v>
      </c>
      <c r="H39" s="25" t="s">
        <v>41</v>
      </c>
      <c r="I39" s="26" t="str">
        <f>"－"</f>
        <v>－</v>
      </c>
      <c r="J39" s="23"/>
      <c r="K39" s="26" t="str">
        <f>"－"</f>
        <v>－</v>
      </c>
      <c r="L39" s="24" t="s">
        <v>41</v>
      </c>
      <c r="M39" s="26" t="str">
        <f>"－"</f>
        <v>－</v>
      </c>
      <c r="N39" s="25" t="s">
        <v>41</v>
      </c>
      <c r="O39" s="26" t="str">
        <f>"－"</f>
        <v>－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30124</f>
        <v>30124.0</v>
      </c>
      <c r="AA39" s="24"/>
      <c r="AB39" s="26" t="n">
        <f>31751</f>
        <v>31751.0</v>
      </c>
      <c r="AC39" s="25"/>
      <c r="AD39" s="26" t="n">
        <f>61875</f>
        <v>61875.0</v>
      </c>
    </row>
    <row r="40">
      <c r="A40" s="21" t="s">
        <v>61</v>
      </c>
      <c r="B40" s="22" t="s">
        <v>27</v>
      </c>
      <c r="C40" s="22" t="s">
        <v>28</v>
      </c>
      <c r="D40" s="23" t="s">
        <v>31</v>
      </c>
      <c r="E40" s="26" t="n">
        <f>12791</f>
        <v>12791.0</v>
      </c>
      <c r="F40" s="24"/>
      <c r="G40" s="26" t="n">
        <f>17000</f>
        <v>17000.0</v>
      </c>
      <c r="H40" s="25"/>
      <c r="I40" s="26" t="n">
        <f>29791</f>
        <v>29791.0</v>
      </c>
      <c r="J40" s="23"/>
      <c r="K40" s="26" t="n">
        <f>8913350</f>
        <v>8913350.0</v>
      </c>
      <c r="L40" s="24"/>
      <c r="M40" s="26" t="n">
        <f>4348000</f>
        <v>4348000.0</v>
      </c>
      <c r="N40" s="25"/>
      <c r="O40" s="26" t="n">
        <f>13261350</f>
        <v>1.326135E7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/>
      <c r="Z40" s="26" t="n">
        <f>28915</f>
        <v>28915.0</v>
      </c>
      <c r="AA40" s="24"/>
      <c r="AB40" s="26" t="n">
        <f>28751</f>
        <v>28751.0</v>
      </c>
      <c r="AC40" s="25"/>
      <c r="AD40" s="26" t="n">
        <f>57666</f>
        <v>57666.0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