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<sst xmlns="http://schemas.openxmlformats.org/spreadsheetml/2006/main" count="167" uniqueCount="61">
  <si>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</si>
  <si>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</si>
  <si>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</si>
  <si>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</si>
  <si>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</si>
  <si>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</si>
  <si>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</si>
  <si>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</si>
  <si>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</si>
  <si>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</si>
  <si>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</si>
  <si>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</si>
  <si>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</si>
  <si>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</si>
  <si>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</si>
  <si>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</si>
  <si>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</si>
  <si>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</si>
  <si>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</si>
  <si>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</si>
  <si>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</si>
  <si>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</si>
  <si>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</si>
  <si>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</si>
  <si>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</si>
  <si>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</si>
  <si>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</si>
  <si>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有価証券オプション</t>
  </si>
  <si>
    <t>Securities Options</t>
  </si>
  <si>
    <t>◎</t>
  </si>
  <si>
    <t>◎●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</si>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</sst>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 t="s">
        <v>29</v>
      </c>
      <c r="E10" s="26" t="n">
        <f>13050</f>
        <v>13050.0</v>
      </c>
      <c r="F10" s="24"/>
      <c r="G10" s="26" t="n">
        <f>24040</f>
        <v>24040.0</v>
      </c>
      <c r="H10" s="25" t="s">
        <v>29</v>
      </c>
      <c r="I10" s="26" t="n">
        <f>37090</f>
        <v>37090.0</v>
      </c>
      <c r="J10" s="23"/>
      <c r="K10" s="26" t="n">
        <f>6501000</f>
        <v>6501000.0</v>
      </c>
      <c r="L10" s="24"/>
      <c r="M10" s="26" t="n">
        <f>10014800</f>
        <v>1.00148E7</v>
      </c>
      <c r="N10" s="25"/>
      <c r="O10" s="26" t="n">
        <f>16515800</f>
        <v>1.65158E7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30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35965</f>
        <v>35965.0</v>
      </c>
      <c r="AA10" s="24" t="s">
        <v>31</v>
      </c>
      <c r="AB10" s="26" t="n">
        <f>32791</f>
        <v>32791.0</v>
      </c>
      <c r="AC10" s="25"/>
      <c r="AD10" s="26" t="n">
        <f>68756</f>
        <v>68756.0</v>
      </c>
    </row>
    <row r="11">
      <c r="A11" s="21" t="s">
        <v>32</v>
      </c>
      <c r="B11" s="22" t="s">
        <v>27</v>
      </c>
      <c r="C11" s="22" t="s">
        <v>28</v>
      </c>
      <c r="D11" s="23"/>
      <c r="E11" s="26" t="n">
        <f>2000</f>
        <v>2000.0</v>
      </c>
      <c r="F11" s="24"/>
      <c r="G11" s="26" t="n">
        <f>3000</f>
        <v>3000.0</v>
      </c>
      <c r="H11" s="25"/>
      <c r="I11" s="26" t="n">
        <f>5000</f>
        <v>5000.0</v>
      </c>
      <c r="J11" s="23"/>
      <c r="K11" s="26" t="n">
        <f>1033000</f>
        <v>1033000.0</v>
      </c>
      <c r="L11" s="24"/>
      <c r="M11" s="26" t="n">
        <f>2134000</f>
        <v>2134000.0</v>
      </c>
      <c r="N11" s="25"/>
      <c r="O11" s="26" t="n">
        <f>3167000</f>
        <v>3167000.0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35965</f>
        <v>35965.0</v>
      </c>
      <c r="AA11" s="24"/>
      <c r="AB11" s="26" t="n">
        <f>33791</f>
        <v>33791.0</v>
      </c>
      <c r="AC11" s="25"/>
      <c r="AD11" s="26" t="n">
        <f>69756</f>
        <v>69756.0</v>
      </c>
    </row>
    <row r="12">
      <c r="A12" s="21" t="s">
        <v>33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34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35</v>
      </c>
      <c r="B14" s="22" t="s">
        <v>27</v>
      </c>
      <c r="C14" s="22" t="s">
        <v>28</v>
      </c>
      <c r="D14" s="23"/>
      <c r="E14" s="26" t="n">
        <f>3350</f>
        <v>3350.0</v>
      </c>
      <c r="F14" s="24"/>
      <c r="G14" s="26" t="n">
        <f>16078</f>
        <v>16078.0</v>
      </c>
      <c r="H14" s="25"/>
      <c r="I14" s="26" t="n">
        <f>19428</f>
        <v>19428.0</v>
      </c>
      <c r="J14" s="23"/>
      <c r="K14" s="26" t="n">
        <f>11588100</f>
        <v>1.15881E7</v>
      </c>
      <c r="L14" s="24"/>
      <c r="M14" s="26" t="n">
        <f>30398450</f>
        <v>3.039845E7</v>
      </c>
      <c r="N14" s="25"/>
      <c r="O14" s="26" t="n">
        <f>41986550</f>
        <v>4.198655E7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33215</f>
        <v>33215.0</v>
      </c>
      <c r="AA14" s="24"/>
      <c r="AB14" s="26" t="n">
        <f>37799</f>
        <v>37799.0</v>
      </c>
      <c r="AC14" s="25"/>
      <c r="AD14" s="26" t="n">
        <f>71014</f>
        <v>71014.0</v>
      </c>
    </row>
    <row r="15">
      <c r="A15" s="21" t="s">
        <v>36</v>
      </c>
      <c r="B15" s="22" t="s">
        <v>27</v>
      </c>
      <c r="C15" s="22" t="s">
        <v>28</v>
      </c>
      <c r="D15" s="23"/>
      <c r="E15" s="26" t="n">
        <f>8000</f>
        <v>8000.0</v>
      </c>
      <c r="F15" s="24"/>
      <c r="G15" s="26" t="n">
        <f>10005</f>
        <v>10005.0</v>
      </c>
      <c r="H15" s="25"/>
      <c r="I15" s="26" t="n">
        <f>18005</f>
        <v>18005.0</v>
      </c>
      <c r="J15" s="23"/>
      <c r="K15" s="26" t="n">
        <f>3756000</f>
        <v>3756000.0</v>
      </c>
      <c r="L15" s="24"/>
      <c r="M15" s="26" t="n">
        <f>10415770</f>
        <v>1.041577E7</v>
      </c>
      <c r="N15" s="25"/>
      <c r="O15" s="26" t="n">
        <f>14171770</f>
        <v>1.417177E7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33215</f>
        <v>33215.0</v>
      </c>
      <c r="AA15" s="24"/>
      <c r="AB15" s="26" t="n">
        <f>40799</f>
        <v>40799.0</v>
      </c>
      <c r="AC15" s="25"/>
      <c r="AD15" s="26" t="n">
        <f>74014</f>
        <v>74014.0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5000</f>
        <v>5000.0</v>
      </c>
      <c r="F16" s="24"/>
      <c r="G16" s="26" t="n">
        <f>23010</f>
        <v>23010.0</v>
      </c>
      <c r="H16" s="25"/>
      <c r="I16" s="26" t="n">
        <f>28010</f>
        <v>28010.0</v>
      </c>
      <c r="J16" s="23"/>
      <c r="K16" s="26" t="n">
        <f>3095000</f>
        <v>3095000.0</v>
      </c>
      <c r="L16" s="24"/>
      <c r="M16" s="26" t="n">
        <f>20816835</f>
        <v>2.0816835E7</v>
      </c>
      <c r="N16" s="25"/>
      <c r="O16" s="26" t="n">
        <f>23911835</f>
        <v>2.3911835E7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38215</f>
        <v>38215.0</v>
      </c>
      <c r="AA16" s="24"/>
      <c r="AB16" s="26" t="n">
        <f>50804</f>
        <v>50804.0</v>
      </c>
      <c r="AC16" s="25"/>
      <c r="AD16" s="26" t="n">
        <f>89019</f>
        <v>89019.0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1275</f>
        <v>1275.0</v>
      </c>
      <c r="F17" s="24" t="s">
        <v>29</v>
      </c>
      <c r="G17" s="26" t="n">
        <f>30020</f>
        <v>30020.0</v>
      </c>
      <c r="H17" s="25"/>
      <c r="I17" s="26" t="n">
        <f>31295</f>
        <v>31295.0</v>
      </c>
      <c r="J17" s="23"/>
      <c r="K17" s="26" t="n">
        <f>4445480</f>
        <v>4445480.0</v>
      </c>
      <c r="L17" s="24"/>
      <c r="M17" s="26" t="n">
        <f>14639800</f>
        <v>1.46398E7</v>
      </c>
      <c r="N17" s="25"/>
      <c r="O17" s="26" t="n">
        <f>19085280</f>
        <v>1.908528E7</v>
      </c>
      <c r="P17" s="27" t="n">
        <f>90</f>
        <v>90.0</v>
      </c>
      <c r="Q17" s="28" t="n">
        <f>12487</f>
        <v>12487.0</v>
      </c>
      <c r="R17" s="29" t="n">
        <f>12577</f>
        <v>12577.0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 t="s">
        <v>31</v>
      </c>
      <c r="Z17" s="26" t="n">
        <f>21864</f>
        <v>21864.0</v>
      </c>
      <c r="AA17" s="24"/>
      <c r="AB17" s="26" t="n">
        <f>40297</f>
        <v>40297.0</v>
      </c>
      <c r="AC17" s="25" t="s">
        <v>31</v>
      </c>
      <c r="AD17" s="26" t="n">
        <f>62161</f>
        <v>62161.0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4060</f>
        <v>4060.0</v>
      </c>
      <c r="F18" s="24"/>
      <c r="G18" s="26" t="n">
        <f>11241</f>
        <v>11241.0</v>
      </c>
      <c r="H18" s="25"/>
      <c r="I18" s="26" t="n">
        <f>15301</f>
        <v>15301.0</v>
      </c>
      <c r="J18" s="23"/>
      <c r="K18" s="26" t="n">
        <f>3025142</f>
        <v>3025142.0</v>
      </c>
      <c r="L18" s="24"/>
      <c r="M18" s="26" t="n">
        <f>6575450</f>
        <v>6575450.0</v>
      </c>
      <c r="N18" s="25"/>
      <c r="O18" s="26" t="n">
        <f>9600592</f>
        <v>9600592.0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25922</f>
        <v>25922.0</v>
      </c>
      <c r="AA18" s="24"/>
      <c r="AB18" s="26" t="n">
        <f>37538</f>
        <v>37538.0</v>
      </c>
      <c r="AC18" s="25"/>
      <c r="AD18" s="26" t="n">
        <f>63460</f>
        <v>63460.0</v>
      </c>
    </row>
    <row r="19">
      <c r="A19" s="21" t="s">
        <v>40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 t="n">
        <f>150</f>
        <v>150.0</v>
      </c>
      <c r="F21" s="24"/>
      <c r="G21" s="26" t="n">
        <f>1000</f>
        <v>1000.0</v>
      </c>
      <c r="H21" s="25"/>
      <c r="I21" s="26" t="n">
        <f>1150</f>
        <v>1150.0</v>
      </c>
      <c r="J21" s="23"/>
      <c r="K21" s="26" t="n">
        <f>125850</f>
        <v>125850.0</v>
      </c>
      <c r="L21" s="24"/>
      <c r="M21" s="26" t="n">
        <f>1244000</f>
        <v>1244000.0</v>
      </c>
      <c r="N21" s="25"/>
      <c r="O21" s="26" t="n">
        <f>1369850</f>
        <v>1369850.0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26072</f>
        <v>26072.0</v>
      </c>
      <c r="AA21" s="24"/>
      <c r="AB21" s="26" t="n">
        <f>36538</f>
        <v>36538.0</v>
      </c>
      <c r="AC21" s="25"/>
      <c r="AD21" s="26" t="n">
        <f>62610</f>
        <v>62610.0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10230</f>
        <v>10230.0</v>
      </c>
      <c r="F22" s="24"/>
      <c r="G22" s="26" t="n">
        <f>50</f>
        <v>50.0</v>
      </c>
      <c r="H22" s="25"/>
      <c r="I22" s="26" t="n">
        <f>10280</f>
        <v>10280.0</v>
      </c>
      <c r="J22" s="23"/>
      <c r="K22" s="26" t="n">
        <f>4346200</f>
        <v>4346200.0</v>
      </c>
      <c r="L22" s="24"/>
      <c r="M22" s="26" t="n">
        <f>290000</f>
        <v>290000.0</v>
      </c>
      <c r="N22" s="25"/>
      <c r="O22" s="26" t="n">
        <f>4636200</f>
        <v>4636200.0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25902</f>
        <v>25902.0</v>
      </c>
      <c r="AA22" s="24"/>
      <c r="AB22" s="26" t="n">
        <f>36588</f>
        <v>36588.0</v>
      </c>
      <c r="AC22" s="25"/>
      <c r="AD22" s="26" t="n">
        <f>62490</f>
        <v>62490.0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6990</f>
        <v>6990.0</v>
      </c>
      <c r="F23" s="24"/>
      <c r="G23" s="26" t="n">
        <f>8071</f>
        <v>8071.0</v>
      </c>
      <c r="H23" s="25"/>
      <c r="I23" s="26" t="n">
        <f>15061</f>
        <v>15061.0</v>
      </c>
      <c r="J23" s="23"/>
      <c r="K23" s="26" t="n">
        <f>5084078</f>
        <v>5084078.0</v>
      </c>
      <c r="L23" s="24"/>
      <c r="M23" s="26" t="n">
        <f>9113040</f>
        <v>9113040.0</v>
      </c>
      <c r="N23" s="25"/>
      <c r="O23" s="26" t="n">
        <f>14197118</f>
        <v>1.4197118E7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32592</f>
        <v>32592.0</v>
      </c>
      <c r="AA23" s="24"/>
      <c r="AB23" s="26" t="n">
        <f>36639</f>
        <v>36639.0</v>
      </c>
      <c r="AC23" s="25"/>
      <c r="AD23" s="26" t="n">
        <f>69231</f>
        <v>69231.0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4160</f>
        <v>4160.0</v>
      </c>
      <c r="F24" s="24"/>
      <c r="G24" s="26" t="n">
        <f>4200</f>
        <v>4200.0</v>
      </c>
      <c r="H24" s="25"/>
      <c r="I24" s="26" t="n">
        <f>8360</f>
        <v>8360.0</v>
      </c>
      <c r="J24" s="23"/>
      <c r="K24" s="26" t="n">
        <f>3012280</f>
        <v>3012280.0</v>
      </c>
      <c r="L24" s="24"/>
      <c r="M24" s="26" t="n">
        <f>2069403</f>
        <v>2069403.0</v>
      </c>
      <c r="N24" s="25"/>
      <c r="O24" s="26" t="n">
        <f>5081683</f>
        <v>5081683.0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32722</f>
        <v>32722.0</v>
      </c>
      <c r="AA24" s="24"/>
      <c r="AB24" s="26" t="n">
        <f>40839</f>
        <v>40839.0</v>
      </c>
      <c r="AC24" s="25"/>
      <c r="AD24" s="26" t="n">
        <f>73561</f>
        <v>73561.0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11018</f>
        <v>11018.0</v>
      </c>
      <c r="F25" s="24"/>
      <c r="G25" s="26" t="n">
        <f>3085</f>
        <v>3085.0</v>
      </c>
      <c r="H25" s="25"/>
      <c r="I25" s="26" t="n">
        <f>14103</f>
        <v>14103.0</v>
      </c>
      <c r="J25" s="23"/>
      <c r="K25" s="26" t="n">
        <f>4725643</f>
        <v>4725643.0</v>
      </c>
      <c r="L25" s="24"/>
      <c r="M25" s="26" t="n">
        <f>1739250</f>
        <v>1739250.0</v>
      </c>
      <c r="N25" s="25"/>
      <c r="O25" s="26" t="n">
        <f>6464893</f>
        <v>6464893.0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31740</f>
        <v>31740.0</v>
      </c>
      <c r="AA25" s="24"/>
      <c r="AB25" s="26" t="n">
        <f>43924</f>
        <v>43924.0</v>
      </c>
      <c r="AC25" s="25"/>
      <c r="AD25" s="26" t="n">
        <f>75664</f>
        <v>75664.0</v>
      </c>
    </row>
    <row r="26">
      <c r="A26" s="21" t="s">
        <v>47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 t="n">
        <f>10</f>
        <v>10.0</v>
      </c>
      <c r="F28" s="24"/>
      <c r="G28" s="26" t="n">
        <f>5001</f>
        <v>5001.0</v>
      </c>
      <c r="H28" s="25"/>
      <c r="I28" s="26" t="n">
        <f>5011</f>
        <v>5011.0</v>
      </c>
      <c r="J28" s="23"/>
      <c r="K28" s="26" t="n">
        <f>3410</f>
        <v>3410.0</v>
      </c>
      <c r="L28" s="24"/>
      <c r="M28" s="26" t="n">
        <f>2313510</f>
        <v>2313510.0</v>
      </c>
      <c r="N28" s="25"/>
      <c r="O28" s="26" t="n">
        <f>2316920</f>
        <v>2316920.0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31750</f>
        <v>31750.0</v>
      </c>
      <c r="AA28" s="24"/>
      <c r="AB28" s="26" t="n">
        <f>48925</f>
        <v>48925.0</v>
      </c>
      <c r="AC28" s="25"/>
      <c r="AD28" s="26" t="n">
        <f>80675</f>
        <v>80675.0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1195</f>
        <v>1195.0</v>
      </c>
      <c r="F29" s="24"/>
      <c r="G29" s="26" t="n">
        <f>20372</f>
        <v>20372.0</v>
      </c>
      <c r="H29" s="25"/>
      <c r="I29" s="26" t="n">
        <f>21567</f>
        <v>21567.0</v>
      </c>
      <c r="J29" s="23"/>
      <c r="K29" s="26" t="n">
        <f>695000</f>
        <v>695000.0</v>
      </c>
      <c r="L29" s="24" t="s">
        <v>29</v>
      </c>
      <c r="M29" s="26" t="n">
        <f>94093540</f>
        <v>9.409354E7</v>
      </c>
      <c r="N29" s="25" t="s">
        <v>29</v>
      </c>
      <c r="O29" s="26" t="n">
        <f>94788540</f>
        <v>9.478854E7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30765</f>
        <v>30765.0</v>
      </c>
      <c r="AA29" s="24"/>
      <c r="AB29" s="26" t="n">
        <f>57297</f>
        <v>57297.0</v>
      </c>
      <c r="AC29" s="25"/>
      <c r="AD29" s="26" t="n">
        <f>88062</f>
        <v>88062.0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10</f>
        <v>10.0</v>
      </c>
      <c r="F30" s="24"/>
      <c r="G30" s="26" t="n">
        <f>10000</f>
        <v>10000.0</v>
      </c>
      <c r="H30" s="25"/>
      <c r="I30" s="26" t="n">
        <f>10010</f>
        <v>10010.0</v>
      </c>
      <c r="J30" s="23"/>
      <c r="K30" s="26" t="n">
        <f>3660</f>
        <v>3660.0</v>
      </c>
      <c r="L30" s="24"/>
      <c r="M30" s="26" t="n">
        <f>11345000</f>
        <v>1.1345E7</v>
      </c>
      <c r="N30" s="25"/>
      <c r="O30" s="26" t="n">
        <f>11348660</f>
        <v>1.134866E7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30775</f>
        <v>30775.0</v>
      </c>
      <c r="AA30" s="24"/>
      <c r="AB30" s="26" t="n">
        <f>57297</f>
        <v>57297.0</v>
      </c>
      <c r="AC30" s="25"/>
      <c r="AD30" s="26" t="n">
        <f>88072</f>
        <v>88072.0</v>
      </c>
    </row>
    <row r="31">
      <c r="A31" s="21" t="s">
        <v>52</v>
      </c>
      <c r="B31" s="22" t="s">
        <v>27</v>
      </c>
      <c r="C31" s="22" t="s">
        <v>28</v>
      </c>
      <c r="D31" s="23"/>
      <c r="E31" s="26" t="n">
        <f>50</f>
        <v>50.0</v>
      </c>
      <c r="F31" s="24"/>
      <c r="G31" s="26" t="n">
        <f>11793</f>
        <v>11793.0</v>
      </c>
      <c r="H31" s="25"/>
      <c r="I31" s="26" t="n">
        <f>11843</f>
        <v>11843.0</v>
      </c>
      <c r="J31" s="23"/>
      <c r="K31" s="26" t="n">
        <f>11750</f>
        <v>11750.0</v>
      </c>
      <c r="L31" s="24"/>
      <c r="M31" s="26" t="n">
        <f>87830150</f>
        <v>8.783015E7</v>
      </c>
      <c r="N31" s="25"/>
      <c r="O31" s="26" t="n">
        <f>87841900</f>
        <v>8.78419E7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30825</f>
        <v>30825.0</v>
      </c>
      <c r="AA31" s="24"/>
      <c r="AB31" s="26" t="n">
        <f>69080</f>
        <v>69080.0</v>
      </c>
      <c r="AC31" s="25"/>
      <c r="AD31" s="26" t="n">
        <f>99905</f>
        <v>99905.0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5101</f>
        <v>5101.0</v>
      </c>
      <c r="F32" s="24"/>
      <c r="G32" s="26" t="n">
        <f>5000</f>
        <v>5000.0</v>
      </c>
      <c r="H32" s="25"/>
      <c r="I32" s="26" t="n">
        <f>10101</f>
        <v>10101.0</v>
      </c>
      <c r="J32" s="23"/>
      <c r="K32" s="26" t="n">
        <f>1607600</f>
        <v>1607600.0</v>
      </c>
      <c r="L32" s="24"/>
      <c r="M32" s="26" t="n">
        <f>850000</f>
        <v>850000.0</v>
      </c>
      <c r="N32" s="25"/>
      <c r="O32" s="26" t="n">
        <f>2457600</f>
        <v>2457600.0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30926</f>
        <v>30926.0</v>
      </c>
      <c r="AA32" s="24"/>
      <c r="AB32" s="26" t="n">
        <f>69080</f>
        <v>69080.0</v>
      </c>
      <c r="AC32" s="25"/>
      <c r="AD32" s="26" t="n">
        <f>100006</f>
        <v>100006.0</v>
      </c>
    </row>
    <row r="33">
      <c r="A33" s="21" t="s">
        <v>54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 t="n">
        <f>5105</f>
        <v>5105.0</v>
      </c>
      <c r="F35" s="24"/>
      <c r="G35" s="26" t="n">
        <f>10100</f>
        <v>10100.0</v>
      </c>
      <c r="H35" s="25"/>
      <c r="I35" s="26" t="n">
        <f>15205</f>
        <v>15205.0</v>
      </c>
      <c r="J35" s="23"/>
      <c r="K35" s="26" t="n">
        <f>2787160</f>
        <v>2787160.0</v>
      </c>
      <c r="L35" s="24"/>
      <c r="M35" s="26" t="n">
        <f>3787000</f>
        <v>3787000.0</v>
      </c>
      <c r="N35" s="25"/>
      <c r="O35" s="26" t="n">
        <f>6574160</f>
        <v>6574160.0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31031</f>
        <v>31031.0</v>
      </c>
      <c r="AA35" s="24"/>
      <c r="AB35" s="26" t="n">
        <f>68980</f>
        <v>68980.0</v>
      </c>
      <c r="AC35" s="25"/>
      <c r="AD35" s="26" t="n">
        <f>100011</f>
        <v>100011.0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8300</f>
        <v>8300.0</v>
      </c>
      <c r="F36" s="24"/>
      <c r="G36" s="26" t="n">
        <f>22015</f>
        <v>22015.0</v>
      </c>
      <c r="H36" s="25"/>
      <c r="I36" s="26" t="n">
        <f>30315</f>
        <v>30315.0</v>
      </c>
      <c r="J36" s="23"/>
      <c r="K36" s="26" t="n">
        <f>5823000</f>
        <v>5823000.0</v>
      </c>
      <c r="L36" s="24"/>
      <c r="M36" s="26" t="n">
        <f>6621000</f>
        <v>6621000.0</v>
      </c>
      <c r="N36" s="25"/>
      <c r="O36" s="26" t="n">
        <f>12444000</f>
        <v>1.2444E7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35331</f>
        <v>35331.0</v>
      </c>
      <c r="AA36" s="24"/>
      <c r="AB36" s="26" t="n">
        <f>71990</f>
        <v>71990.0</v>
      </c>
      <c r="AC36" s="25"/>
      <c r="AD36" s="26" t="n">
        <f>107321</f>
        <v>107321.0</v>
      </c>
    </row>
    <row r="37">
      <c r="A37" s="21" t="s">
        <v>58</v>
      </c>
      <c r="B37" s="22" t="s">
        <v>27</v>
      </c>
      <c r="C37" s="22" t="s">
        <v>28</v>
      </c>
      <c r="D37" s="23" t="s">
        <v>31</v>
      </c>
      <c r="E37" s="26" t="str">
        <f>"－"</f>
        <v>－</v>
      </c>
      <c r="F37" s="24" t="s">
        <v>31</v>
      </c>
      <c r="G37" s="26" t="str">
        <f>"－"</f>
        <v>－</v>
      </c>
      <c r="H37" s="25" t="s">
        <v>31</v>
      </c>
      <c r="I37" s="26" t="str">
        <f>"－"</f>
        <v>－</v>
      </c>
      <c r="J37" s="23" t="s">
        <v>31</v>
      </c>
      <c r="K37" s="26" t="str">
        <f>"－"</f>
        <v>－</v>
      </c>
      <c r="L37" s="24" t="s">
        <v>31</v>
      </c>
      <c r="M37" s="26" t="str">
        <f>"－"</f>
        <v>－</v>
      </c>
      <c r="N37" s="25" t="s">
        <v>31</v>
      </c>
      <c r="O37" s="26" t="str">
        <f>"－"</f>
        <v>－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35331</f>
        <v>35331.0</v>
      </c>
      <c r="AA37" s="24"/>
      <c r="AB37" s="26" t="n">
        <f>71990</f>
        <v>71990.0</v>
      </c>
      <c r="AC37" s="25"/>
      <c r="AD37" s="26" t="n">
        <f>107321</f>
        <v>107321.0</v>
      </c>
    </row>
    <row r="38">
      <c r="A38" s="21" t="s">
        <v>59</v>
      </c>
      <c r="B38" s="22" t="s">
        <v>27</v>
      </c>
      <c r="C38" s="22" t="s">
        <v>28</v>
      </c>
      <c r="D38" s="23"/>
      <c r="E38" s="26" t="str">
        <f>"－"</f>
        <v>－</v>
      </c>
      <c r="F38" s="24"/>
      <c r="G38" s="26" t="n">
        <f>1</f>
        <v>1.0</v>
      </c>
      <c r="H38" s="25"/>
      <c r="I38" s="26" t="n">
        <f>1</f>
        <v>1.0</v>
      </c>
      <c r="J38" s="23"/>
      <c r="K38" s="26" t="str">
        <f>"－"</f>
        <v>－</v>
      </c>
      <c r="L38" s="24"/>
      <c r="M38" s="26" t="n">
        <f>3000</f>
        <v>3000.0</v>
      </c>
      <c r="N38" s="25"/>
      <c r="O38" s="26" t="n">
        <f>3000</f>
        <v>3000.0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 t="s">
        <v>29</v>
      </c>
      <c r="Z38" s="26" t="n">
        <f>117771</f>
        <v>117771.0</v>
      </c>
      <c r="AA38" s="24" t="s">
        <v>29</v>
      </c>
      <c r="AB38" s="26" t="n">
        <f>71991</f>
        <v>71991.0</v>
      </c>
      <c r="AC38" s="25" t="s">
        <v>29</v>
      </c>
      <c r="AD38" s="26" t="n">
        <f>189762</f>
        <v>189762.0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9422</f>
        <v>9422.0</v>
      </c>
      <c r="F39" s="24"/>
      <c r="G39" s="26" t="str">
        <f>"－"</f>
        <v>－</v>
      </c>
      <c r="H39" s="25"/>
      <c r="I39" s="26" t="n">
        <f>9422</f>
        <v>9422.0</v>
      </c>
      <c r="J39" s="23" t="s">
        <v>29</v>
      </c>
      <c r="K39" s="26" t="n">
        <f>19909980</f>
        <v>1.990998E7</v>
      </c>
      <c r="L39" s="24"/>
      <c r="M39" s="26" t="str">
        <f>"－"</f>
        <v>－</v>
      </c>
      <c r="N39" s="25"/>
      <c r="O39" s="26" t="n">
        <f>19909980</f>
        <v>1.990998E7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115193</f>
        <v>115193.0</v>
      </c>
      <c r="AA39" s="24"/>
      <c r="AB39" s="26" t="n">
        <f>71991</f>
        <v>71991.0</v>
      </c>
      <c r="AC39" s="25"/>
      <c r="AD39" s="26" t="n">
        <f>187184</f>
        <v>187184.0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