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<sst xmlns="http://schemas.openxmlformats.org/spreadsheetml/2006/main" count="173" uniqueCount="61">
  <si>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</si>
  <si>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</si>
  <si>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</si>
  <si>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</si>
  <si>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</si>
  <si>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</si>
  <si>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</si>
  <si>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</si>
  <si>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</si>
  <si>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</si>
  <si>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</si>
  <si>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</si>
  <si>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</si>
  <si>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</si>
  <si>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</si>
  <si>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</si>
  <si>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</si>
  <si>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</si>
  <si>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</si>
  <si>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</si>
  <si>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</si>
  <si>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</si>
  <si>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</si>
  <si>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</si>
  <si>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</si>
  <si>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</si>
  <si>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7.1</t>
  </si>
  <si>
    <t>長期国債先物オプション</t>
  </si>
  <si>
    <t>Options on 10-year JGB Futures</t>
  </si>
  <si>
    <t>2</t>
  </si>
  <si>
    <t>3</t>
  </si>
  <si>
    <t>●</t>
  </si>
  <si>
    <t>4</t>
  </si>
  <si>
    <t>◎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</si>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</sst>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75</f>
        <v>75.0</v>
      </c>
      <c r="F12" s="24"/>
      <c r="G12" s="26" t="n">
        <f>108</f>
        <v>108.0</v>
      </c>
      <c r="H12" s="25"/>
      <c r="I12" s="26" t="n">
        <f>183</f>
        <v>183.0</v>
      </c>
      <c r="J12" s="23"/>
      <c r="K12" s="26" t="n">
        <f>27520000</f>
        <v>2.752E7</v>
      </c>
      <c r="L12" s="24"/>
      <c r="M12" s="26" t="n">
        <f>16220000</f>
        <v>1.622E7</v>
      </c>
      <c r="N12" s="25"/>
      <c r="O12" s="26" t="n">
        <f>43740000</f>
        <v>4.374E7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31</v>
      </c>
      <c r="T12" s="26" t="str">
        <f>"－"</f>
        <v>－</v>
      </c>
      <c r="U12" s="24"/>
      <c r="V12" s="26" t="n">
        <f>2</f>
        <v>2.0</v>
      </c>
      <c r="W12" s="25"/>
      <c r="X12" s="26" t="n">
        <f>2</f>
        <v>2.0</v>
      </c>
      <c r="Y12" s="23"/>
      <c r="Z12" s="26" t="n">
        <f>518</f>
        <v>518.0</v>
      </c>
      <c r="AA12" s="24"/>
      <c r="AB12" s="26" t="n">
        <f>171</f>
        <v>171.0</v>
      </c>
      <c r="AC12" s="25"/>
      <c r="AD12" s="26" t="n">
        <f>689</f>
        <v>689.0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129</f>
        <v>129.0</v>
      </c>
      <c r="F13" s="24" t="s">
        <v>33</v>
      </c>
      <c r="G13" s="26" t="n">
        <f>191</f>
        <v>191.0</v>
      </c>
      <c r="H13" s="25"/>
      <c r="I13" s="26" t="n">
        <f>320</f>
        <v>320.0</v>
      </c>
      <c r="J13" s="23"/>
      <c r="K13" s="26" t="n">
        <f>37780000</f>
        <v>3.778E7</v>
      </c>
      <c r="L13" s="24" t="s">
        <v>33</v>
      </c>
      <c r="M13" s="26" t="n">
        <f>32360000</f>
        <v>3.236E7</v>
      </c>
      <c r="N13" s="25"/>
      <c r="O13" s="26" t="n">
        <f>70140000</f>
        <v>7.014E7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 t="s">
        <v>33</v>
      </c>
      <c r="V13" s="26" t="n">
        <f>50</f>
        <v>50.0</v>
      </c>
      <c r="W13" s="25"/>
      <c r="X13" s="26" t="n">
        <f>50</f>
        <v>50.0</v>
      </c>
      <c r="Y13" s="23"/>
      <c r="Z13" s="26" t="n">
        <f>621</f>
        <v>621.0</v>
      </c>
      <c r="AA13" s="24"/>
      <c r="AB13" s="26" t="n">
        <f>356</f>
        <v>356.0</v>
      </c>
      <c r="AC13" s="25"/>
      <c r="AD13" s="26" t="n">
        <f>977</f>
        <v>977.0</v>
      </c>
    </row>
    <row r="14">
      <c r="A14" s="21" t="s">
        <v>34</v>
      </c>
      <c r="B14" s="22" t="s">
        <v>27</v>
      </c>
      <c r="C14" s="22" t="s">
        <v>28</v>
      </c>
      <c r="D14" s="23" t="s">
        <v>31</v>
      </c>
      <c r="E14" s="26" t="n">
        <f>6</f>
        <v>6.0</v>
      </c>
      <c r="F14" s="24"/>
      <c r="G14" s="26" t="n">
        <f>50</f>
        <v>50.0</v>
      </c>
      <c r="H14" s="25"/>
      <c r="I14" s="26" t="n">
        <f>56</f>
        <v>56.0</v>
      </c>
      <c r="J14" s="23" t="s">
        <v>31</v>
      </c>
      <c r="K14" s="26" t="n">
        <f>2030000</f>
        <v>2030000.0</v>
      </c>
      <c r="L14" s="24"/>
      <c r="M14" s="26" t="n">
        <f>9000000</f>
        <v>9000000.0</v>
      </c>
      <c r="N14" s="25"/>
      <c r="O14" s="26" t="n">
        <f>11030000</f>
        <v>1.103E7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n">
        <f>50</f>
        <v>50.0</v>
      </c>
      <c r="W14" s="25"/>
      <c r="X14" s="26" t="n">
        <f>50</f>
        <v>50.0</v>
      </c>
      <c r="Y14" s="23"/>
      <c r="Z14" s="26" t="n">
        <f>621</f>
        <v>621.0</v>
      </c>
      <c r="AA14" s="24"/>
      <c r="AB14" s="26" t="n">
        <f>406</f>
        <v>406.0</v>
      </c>
      <c r="AC14" s="25"/>
      <c r="AD14" s="26" t="n">
        <f>1027</f>
        <v>1027.0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41</f>
        <v>41.0</v>
      </c>
      <c r="F15" s="24"/>
      <c r="G15" s="26" t="n">
        <f>4</f>
        <v>4.0</v>
      </c>
      <c r="H15" s="25"/>
      <c r="I15" s="26" t="n">
        <f>45</f>
        <v>45.0</v>
      </c>
      <c r="J15" s="23"/>
      <c r="K15" s="26" t="n">
        <f>8400000</f>
        <v>8400000.0</v>
      </c>
      <c r="L15" s="24"/>
      <c r="M15" s="26" t="n">
        <f>80000</f>
        <v>80000.0</v>
      </c>
      <c r="N15" s="25" t="s">
        <v>31</v>
      </c>
      <c r="O15" s="26" t="n">
        <f>8480000</f>
        <v>8480000.0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 t="s">
        <v>31</v>
      </c>
      <c r="V15" s="26" t="str">
        <f>"－"</f>
        <v>－</v>
      </c>
      <c r="W15" s="25" t="s">
        <v>31</v>
      </c>
      <c r="X15" s="26" t="str">
        <f>"－"</f>
        <v>－</v>
      </c>
      <c r="Y15" s="23"/>
      <c r="Z15" s="26" t="n">
        <f>639</f>
        <v>639.0</v>
      </c>
      <c r="AA15" s="24"/>
      <c r="AB15" s="26" t="n">
        <f>408</f>
        <v>408.0</v>
      </c>
      <c r="AC15" s="25"/>
      <c r="AD15" s="26" t="n">
        <f>1047</f>
        <v>1047.0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107</f>
        <v>107.0</v>
      </c>
      <c r="F16" s="24"/>
      <c r="G16" s="26" t="n">
        <f>60</f>
        <v>60.0</v>
      </c>
      <c r="H16" s="25"/>
      <c r="I16" s="26" t="n">
        <f>167</f>
        <v>167.0</v>
      </c>
      <c r="J16" s="23"/>
      <c r="K16" s="26" t="n">
        <f>39450000</f>
        <v>3.945E7</v>
      </c>
      <c r="L16" s="24"/>
      <c r="M16" s="26" t="n">
        <f>10550000</f>
        <v>1.055E7</v>
      </c>
      <c r="N16" s="25"/>
      <c r="O16" s="26" t="n">
        <f>50000000</f>
        <v>5.0E7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145</f>
        <v>145.0</v>
      </c>
      <c r="U16" s="24"/>
      <c r="V16" s="26" t="str">
        <f>"－"</f>
        <v>－</v>
      </c>
      <c r="W16" s="25"/>
      <c r="X16" s="26" t="n">
        <f>145</f>
        <v>145.0</v>
      </c>
      <c r="Y16" s="23"/>
      <c r="Z16" s="26" t="n">
        <f>678</f>
        <v>678.0</v>
      </c>
      <c r="AA16" s="24"/>
      <c r="AB16" s="26" t="n">
        <f>388</f>
        <v>388.0</v>
      </c>
      <c r="AC16" s="25"/>
      <c r="AD16" s="26" t="n">
        <f>1066</f>
        <v>1066.0</v>
      </c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39</v>
      </c>
      <c r="B19" s="22" t="s">
        <v>27</v>
      </c>
      <c r="C19" s="22" t="s">
        <v>28</v>
      </c>
      <c r="D19" s="23"/>
      <c r="E19" s="26" t="n">
        <f>59</f>
        <v>59.0</v>
      </c>
      <c r="F19" s="24"/>
      <c r="G19" s="26" t="n">
        <f>44</f>
        <v>44.0</v>
      </c>
      <c r="H19" s="25"/>
      <c r="I19" s="26" t="n">
        <f>103</f>
        <v>103.0</v>
      </c>
      <c r="J19" s="23"/>
      <c r="K19" s="26" t="n">
        <f>27690000</f>
        <v>2.769E7</v>
      </c>
      <c r="L19" s="24"/>
      <c r="M19" s="26" t="n">
        <f>4600000</f>
        <v>4600000.0</v>
      </c>
      <c r="N19" s="25"/>
      <c r="O19" s="26" t="n">
        <f>32290000</f>
        <v>3.229E7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6</f>
        <v>6.0</v>
      </c>
      <c r="U19" s="24"/>
      <c r="V19" s="26" t="str">
        <f>"－"</f>
        <v>－</v>
      </c>
      <c r="W19" s="25"/>
      <c r="X19" s="26" t="n">
        <f>6</f>
        <v>6.0</v>
      </c>
      <c r="Y19" s="23"/>
      <c r="Z19" s="26" t="n">
        <f>673</f>
        <v>673.0</v>
      </c>
      <c r="AA19" s="24"/>
      <c r="AB19" s="26" t="n">
        <f>422</f>
        <v>422.0</v>
      </c>
      <c r="AC19" s="25"/>
      <c r="AD19" s="26" t="n">
        <f>1095</f>
        <v>1095.0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26</f>
        <v>26.0</v>
      </c>
      <c r="F20" s="24"/>
      <c r="G20" s="26" t="n">
        <f>42</f>
        <v>42.0</v>
      </c>
      <c r="H20" s="25"/>
      <c r="I20" s="26" t="n">
        <f>68</f>
        <v>68.0</v>
      </c>
      <c r="J20" s="23"/>
      <c r="K20" s="26" t="n">
        <f>10210000</f>
        <v>1.021E7</v>
      </c>
      <c r="L20" s="24"/>
      <c r="M20" s="26" t="n">
        <f>5290000</f>
        <v>5290000.0</v>
      </c>
      <c r="N20" s="25"/>
      <c r="O20" s="26" t="n">
        <f>15500000</f>
        <v>1.55E7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689</f>
        <v>689.0</v>
      </c>
      <c r="AA20" s="24"/>
      <c r="AB20" s="26" t="n">
        <f>456</f>
        <v>456.0</v>
      </c>
      <c r="AC20" s="25"/>
      <c r="AD20" s="26" t="n">
        <f>1145</f>
        <v>1145.0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141</f>
        <v>141.0</v>
      </c>
      <c r="F21" s="24"/>
      <c r="G21" s="26" t="n">
        <f>160</f>
        <v>160.0</v>
      </c>
      <c r="H21" s="25"/>
      <c r="I21" s="26" t="n">
        <f>301</f>
        <v>301.0</v>
      </c>
      <c r="J21" s="23"/>
      <c r="K21" s="26" t="n">
        <f>56490000</f>
        <v>5.649E7</v>
      </c>
      <c r="L21" s="24"/>
      <c r="M21" s="26" t="n">
        <f>20030000</f>
        <v>2.003E7</v>
      </c>
      <c r="N21" s="25"/>
      <c r="O21" s="26" t="n">
        <f>76520000</f>
        <v>7.652E7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39</f>
        <v>39.0</v>
      </c>
      <c r="U21" s="24"/>
      <c r="V21" s="26" t="str">
        <f>"－"</f>
        <v>－</v>
      </c>
      <c r="W21" s="25"/>
      <c r="X21" s="26" t="n">
        <f>39</f>
        <v>39.0</v>
      </c>
      <c r="Y21" s="23"/>
      <c r="Z21" s="26" t="n">
        <f>699</f>
        <v>699.0</v>
      </c>
      <c r="AA21" s="24"/>
      <c r="AB21" s="26" t="n">
        <f>614</f>
        <v>614.0</v>
      </c>
      <c r="AC21" s="25"/>
      <c r="AD21" s="26" t="n">
        <f>1313</f>
        <v>1313.0</v>
      </c>
    </row>
    <row r="22">
      <c r="A22" s="21" t="s">
        <v>42</v>
      </c>
      <c r="B22" s="22" t="s">
        <v>27</v>
      </c>
      <c r="C22" s="22" t="s">
        <v>28</v>
      </c>
      <c r="D22" s="23" t="s">
        <v>33</v>
      </c>
      <c r="E22" s="26" t="n">
        <f>1475</f>
        <v>1475.0</v>
      </c>
      <c r="F22" s="24"/>
      <c r="G22" s="26" t="n">
        <f>53</f>
        <v>53.0</v>
      </c>
      <c r="H22" s="25" t="s">
        <v>33</v>
      </c>
      <c r="I22" s="26" t="n">
        <f>1528</f>
        <v>1528.0</v>
      </c>
      <c r="J22" s="23" t="s">
        <v>33</v>
      </c>
      <c r="K22" s="26" t="n">
        <f>370000000</f>
        <v>3.7E8</v>
      </c>
      <c r="L22" s="24"/>
      <c r="M22" s="26" t="n">
        <f>6050000</f>
        <v>6050000.0</v>
      </c>
      <c r="N22" s="25" t="s">
        <v>33</v>
      </c>
      <c r="O22" s="26" t="n">
        <f>376050000</f>
        <v>3.7605E8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 t="s">
        <v>33</v>
      </c>
      <c r="T22" s="26" t="n">
        <f>2800</f>
        <v>2800.0</v>
      </c>
      <c r="U22" s="24"/>
      <c r="V22" s="26" t="str">
        <f>"－"</f>
        <v>－</v>
      </c>
      <c r="W22" s="25" t="s">
        <v>33</v>
      </c>
      <c r="X22" s="26" t="n">
        <f>2800</f>
        <v>2800.0</v>
      </c>
      <c r="Y22" s="23"/>
      <c r="Z22" s="26" t="n">
        <f>1352</f>
        <v>1352.0</v>
      </c>
      <c r="AA22" s="24"/>
      <c r="AB22" s="26" t="n">
        <f>617</f>
        <v>617.0</v>
      </c>
      <c r="AC22" s="25"/>
      <c r="AD22" s="26" t="n">
        <f>1969</f>
        <v>1969.0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128</f>
        <v>128.0</v>
      </c>
      <c r="F23" s="24" t="s">
        <v>31</v>
      </c>
      <c r="G23" s="26" t="str">
        <f>"－"</f>
        <v>－</v>
      </c>
      <c r="H23" s="25"/>
      <c r="I23" s="26" t="n">
        <f>128</f>
        <v>128.0</v>
      </c>
      <c r="J23" s="23"/>
      <c r="K23" s="26" t="n">
        <f>59280000</f>
        <v>5.928E7</v>
      </c>
      <c r="L23" s="24" t="s">
        <v>31</v>
      </c>
      <c r="M23" s="26" t="str">
        <f>"－"</f>
        <v>－</v>
      </c>
      <c r="N23" s="25"/>
      <c r="O23" s="26" t="n">
        <f>59280000</f>
        <v>5.928E7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200</f>
        <v>200.0</v>
      </c>
      <c r="U23" s="24"/>
      <c r="V23" s="26" t="str">
        <f>"－"</f>
        <v>－</v>
      </c>
      <c r="W23" s="25"/>
      <c r="X23" s="26" t="n">
        <f>200</f>
        <v>200.0</v>
      </c>
      <c r="Y23" s="23"/>
      <c r="Z23" s="26" t="n">
        <f>1424</f>
        <v>1424.0</v>
      </c>
      <c r="AA23" s="24"/>
      <c r="AB23" s="26" t="n">
        <f>617</f>
        <v>617.0</v>
      </c>
      <c r="AC23" s="25"/>
      <c r="AD23" s="26" t="n">
        <f>2041</f>
        <v>2041.0</v>
      </c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46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47</v>
      </c>
      <c r="B27" s="22" t="s">
        <v>27</v>
      </c>
      <c r="C27" s="22" t="s">
        <v>28</v>
      </c>
      <c r="D27" s="23"/>
      <c r="E27" s="26" t="n">
        <f>27</f>
        <v>27.0</v>
      </c>
      <c r="F27" s="24"/>
      <c r="G27" s="26" t="n">
        <f>1</f>
        <v>1.0</v>
      </c>
      <c r="H27" s="25" t="s">
        <v>31</v>
      </c>
      <c r="I27" s="26" t="n">
        <f>28</f>
        <v>28.0</v>
      </c>
      <c r="J27" s="23"/>
      <c r="K27" s="26" t="n">
        <f>8420000</f>
        <v>8420000.0</v>
      </c>
      <c r="L27" s="24"/>
      <c r="M27" s="26" t="n">
        <f>580000</f>
        <v>580000.0</v>
      </c>
      <c r="N27" s="25"/>
      <c r="O27" s="26" t="n">
        <f>9000000</f>
        <v>9000000.0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1437</f>
        <v>1437.0</v>
      </c>
      <c r="AA27" s="24"/>
      <c r="AB27" s="26" t="n">
        <f>618</f>
        <v>618.0</v>
      </c>
      <c r="AC27" s="25"/>
      <c r="AD27" s="26" t="n">
        <f>2055</f>
        <v>2055.0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605</f>
        <v>605.0</v>
      </c>
      <c r="F28" s="24"/>
      <c r="G28" s="26" t="n">
        <f>11</f>
        <v>11.0</v>
      </c>
      <c r="H28" s="25"/>
      <c r="I28" s="26" t="n">
        <f>616</f>
        <v>616.0</v>
      </c>
      <c r="J28" s="23"/>
      <c r="K28" s="26" t="n">
        <f>227050000</f>
        <v>2.2705E8</v>
      </c>
      <c r="L28" s="24"/>
      <c r="M28" s="26" t="n">
        <f>4200000</f>
        <v>4200000.0</v>
      </c>
      <c r="N28" s="25"/>
      <c r="O28" s="26" t="n">
        <f>231250000</f>
        <v>2.3125E8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n">
        <f>800</f>
        <v>800.0</v>
      </c>
      <c r="U28" s="24"/>
      <c r="V28" s="26" t="str">
        <f>"－"</f>
        <v>－</v>
      </c>
      <c r="W28" s="25"/>
      <c r="X28" s="26" t="n">
        <f>800</f>
        <v>800.0</v>
      </c>
      <c r="Y28" s="23"/>
      <c r="Z28" s="26" t="n">
        <f>1641</f>
        <v>1641.0</v>
      </c>
      <c r="AA28" s="24"/>
      <c r="AB28" s="26" t="n">
        <f>618</f>
        <v>618.0</v>
      </c>
      <c r="AC28" s="25"/>
      <c r="AD28" s="26" t="n">
        <f>2259</f>
        <v>2259.0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198</f>
        <v>198.0</v>
      </c>
      <c r="F29" s="24"/>
      <c r="G29" s="26" t="n">
        <f>39</f>
        <v>39.0</v>
      </c>
      <c r="H29" s="25"/>
      <c r="I29" s="26" t="n">
        <f>237</f>
        <v>237.0</v>
      </c>
      <c r="J29" s="23"/>
      <c r="K29" s="26" t="n">
        <f>55090000</f>
        <v>5.509E7</v>
      </c>
      <c r="L29" s="24"/>
      <c r="M29" s="26" t="n">
        <f>8170000</f>
        <v>8170000.0</v>
      </c>
      <c r="N29" s="25"/>
      <c r="O29" s="26" t="n">
        <f>63260000</f>
        <v>6.326E7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70</f>
        <v>70.0</v>
      </c>
      <c r="U29" s="24"/>
      <c r="V29" s="26" t="str">
        <f>"－"</f>
        <v>－</v>
      </c>
      <c r="W29" s="25"/>
      <c r="X29" s="26" t="n">
        <f>70</f>
        <v>70.0</v>
      </c>
      <c r="Y29" s="23"/>
      <c r="Z29" s="26" t="n">
        <f>1755</f>
        <v>1755.0</v>
      </c>
      <c r="AA29" s="24"/>
      <c r="AB29" s="26" t="n">
        <f>655</f>
        <v>655.0</v>
      </c>
      <c r="AC29" s="25"/>
      <c r="AD29" s="26" t="n">
        <f>2410</f>
        <v>2410.0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435</f>
        <v>435.0</v>
      </c>
      <c r="F30" s="24"/>
      <c r="G30" s="26" t="n">
        <f>10</f>
        <v>10.0</v>
      </c>
      <c r="H30" s="25"/>
      <c r="I30" s="26" t="n">
        <f>445</f>
        <v>445.0</v>
      </c>
      <c r="J30" s="23"/>
      <c r="K30" s="26" t="n">
        <f>135660000</f>
        <v>1.3566E8</v>
      </c>
      <c r="L30" s="24"/>
      <c r="M30" s="26" t="n">
        <f>200000</f>
        <v>200000.0</v>
      </c>
      <c r="N30" s="25"/>
      <c r="O30" s="26" t="n">
        <f>135860000</f>
        <v>1.3586E8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n">
        <f>804</f>
        <v>804.0</v>
      </c>
      <c r="U30" s="24"/>
      <c r="V30" s="26" t="str">
        <f>"－"</f>
        <v>－</v>
      </c>
      <c r="W30" s="25"/>
      <c r="X30" s="26" t="n">
        <f>804</f>
        <v>804.0</v>
      </c>
      <c r="Y30" s="23"/>
      <c r="Z30" s="26" t="n">
        <f>1765</f>
        <v>1765.0</v>
      </c>
      <c r="AA30" s="24"/>
      <c r="AB30" s="26" t="n">
        <f>665</f>
        <v>665.0</v>
      </c>
      <c r="AC30" s="25"/>
      <c r="AD30" s="26" t="n">
        <f>2430</f>
        <v>2430.0</v>
      </c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 t="n">
        <f>354</f>
        <v>354.0</v>
      </c>
      <c r="F33" s="24"/>
      <c r="G33" s="26" t="n">
        <f>50</f>
        <v>50.0</v>
      </c>
      <c r="H33" s="25"/>
      <c r="I33" s="26" t="n">
        <f>404</f>
        <v>404.0</v>
      </c>
      <c r="J33" s="23"/>
      <c r="K33" s="26" t="n">
        <f>86110000</f>
        <v>8.611E7</v>
      </c>
      <c r="L33" s="24"/>
      <c r="M33" s="26" t="n">
        <f>14750000</f>
        <v>1.475E7</v>
      </c>
      <c r="N33" s="25"/>
      <c r="O33" s="26" t="n">
        <f>100860000</f>
        <v>1.0086E8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2059</f>
        <v>2059.0</v>
      </c>
      <c r="AA33" s="24"/>
      <c r="AB33" s="26" t="n">
        <f>666</f>
        <v>666.0</v>
      </c>
      <c r="AC33" s="25"/>
      <c r="AD33" s="26" t="n">
        <f>2725</f>
        <v>2725.0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248</f>
        <v>248.0</v>
      </c>
      <c r="F34" s="24"/>
      <c r="G34" s="26" t="n">
        <f>2</f>
        <v>2.0</v>
      </c>
      <c r="H34" s="25"/>
      <c r="I34" s="26" t="n">
        <f>250</f>
        <v>250.0</v>
      </c>
      <c r="J34" s="23"/>
      <c r="K34" s="26" t="n">
        <f>72590000</f>
        <v>7.259E7</v>
      </c>
      <c r="L34" s="24"/>
      <c r="M34" s="26" t="n">
        <f>660000</f>
        <v>660000.0</v>
      </c>
      <c r="N34" s="25"/>
      <c r="O34" s="26" t="n">
        <f>73250000</f>
        <v>7.325E7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n">
        <f>295</f>
        <v>295.0</v>
      </c>
      <c r="U34" s="24"/>
      <c r="V34" s="26" t="str">
        <f>"－"</f>
        <v>－</v>
      </c>
      <c r="W34" s="25"/>
      <c r="X34" s="26" t="n">
        <f>295</f>
        <v>295.0</v>
      </c>
      <c r="Y34" s="23"/>
      <c r="Z34" s="26" t="n">
        <f>2151</f>
        <v>2151.0</v>
      </c>
      <c r="AA34" s="24"/>
      <c r="AB34" s="26" t="n">
        <f>667</f>
        <v>667.0</v>
      </c>
      <c r="AC34" s="25"/>
      <c r="AD34" s="26" t="n">
        <f>2818</f>
        <v>2818.0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270</f>
        <v>270.0</v>
      </c>
      <c r="F35" s="24"/>
      <c r="G35" s="26" t="n">
        <f>5</f>
        <v>5.0</v>
      </c>
      <c r="H35" s="25"/>
      <c r="I35" s="26" t="n">
        <f>275</f>
        <v>275.0</v>
      </c>
      <c r="J35" s="23"/>
      <c r="K35" s="26" t="n">
        <f>72640000</f>
        <v>7.264E7</v>
      </c>
      <c r="L35" s="24"/>
      <c r="M35" s="26" t="n">
        <f>1650000</f>
        <v>1650000.0</v>
      </c>
      <c r="N35" s="25"/>
      <c r="O35" s="26" t="n">
        <f>74290000</f>
        <v>7.429E7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209</f>
        <v>209.0</v>
      </c>
      <c r="U35" s="24"/>
      <c r="V35" s="26" t="str">
        <f>"－"</f>
        <v>－</v>
      </c>
      <c r="W35" s="25"/>
      <c r="X35" s="26" t="n">
        <f>209</f>
        <v>209.0</v>
      </c>
      <c r="Y35" s="23"/>
      <c r="Z35" s="26" t="n">
        <f>2292</f>
        <v>2292.0</v>
      </c>
      <c r="AA35" s="24"/>
      <c r="AB35" s="26" t="n">
        <f>670</f>
        <v>670.0</v>
      </c>
      <c r="AC35" s="25"/>
      <c r="AD35" s="26" t="n">
        <f>2962</f>
        <v>2962.0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424</f>
        <v>424.0</v>
      </c>
      <c r="F36" s="24"/>
      <c r="G36" s="26" t="n">
        <f>25</f>
        <v>25.0</v>
      </c>
      <c r="H36" s="25"/>
      <c r="I36" s="26" t="n">
        <f>449</f>
        <v>449.0</v>
      </c>
      <c r="J36" s="23"/>
      <c r="K36" s="26" t="n">
        <f>114110000</f>
        <v>1.1411E8</v>
      </c>
      <c r="L36" s="24"/>
      <c r="M36" s="26" t="n">
        <f>7400000</f>
        <v>7400000.0</v>
      </c>
      <c r="N36" s="25"/>
      <c r="O36" s="26" t="n">
        <f>121510000</f>
        <v>1.2151E8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658</f>
        <v>658.0</v>
      </c>
      <c r="U36" s="24"/>
      <c r="V36" s="26" t="str">
        <f>"－"</f>
        <v>－</v>
      </c>
      <c r="W36" s="25"/>
      <c r="X36" s="26" t="n">
        <f>658</f>
        <v>658.0</v>
      </c>
      <c r="Y36" s="23" t="s">
        <v>33</v>
      </c>
      <c r="Z36" s="26" t="n">
        <f>2608</f>
        <v>2608.0</v>
      </c>
      <c r="AA36" s="24"/>
      <c r="AB36" s="26" t="n">
        <f>665</f>
        <v>665.0</v>
      </c>
      <c r="AC36" s="25" t="s">
        <v>33</v>
      </c>
      <c r="AD36" s="26" t="n">
        <f>3273</f>
        <v>3273.0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241</f>
        <v>241.0</v>
      </c>
      <c r="F37" s="24"/>
      <c r="G37" s="26" t="n">
        <f>35</f>
        <v>35.0</v>
      </c>
      <c r="H37" s="25"/>
      <c r="I37" s="26" t="n">
        <f>276</f>
        <v>276.0</v>
      </c>
      <c r="J37" s="23"/>
      <c r="K37" s="26" t="n">
        <f>51640000</f>
        <v>5.164E7</v>
      </c>
      <c r="L37" s="24"/>
      <c r="M37" s="26" t="n">
        <f>4700000</f>
        <v>4700000.0</v>
      </c>
      <c r="N37" s="25"/>
      <c r="O37" s="26" t="n">
        <f>56340000</f>
        <v>5.634E7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20</f>
        <v>20.0</v>
      </c>
      <c r="U37" s="24"/>
      <c r="V37" s="26" t="str">
        <f>"－"</f>
        <v>－</v>
      </c>
      <c r="W37" s="25"/>
      <c r="X37" s="26" t="n">
        <f>20</f>
        <v>20.0</v>
      </c>
      <c r="Y37" s="23"/>
      <c r="Z37" s="26" t="n">
        <f>2542</f>
        <v>2542.0</v>
      </c>
      <c r="AA37" s="24" t="s">
        <v>33</v>
      </c>
      <c r="AB37" s="26" t="n">
        <f>688</f>
        <v>688.0</v>
      </c>
      <c r="AC37" s="25"/>
      <c r="AD37" s="26" t="n">
        <f>3230</f>
        <v>3230.0</v>
      </c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  <row r="40">
      <c r="A40" s="21" t="s">
        <v>60</v>
      </c>
      <c r="B40" s="22" t="s">
        <v>27</v>
      </c>
      <c r="C40" s="22" t="s">
        <v>28</v>
      </c>
      <c r="D40" s="23"/>
      <c r="E40" s="26" t="n">
        <f>203</f>
        <v>203.0</v>
      </c>
      <c r="F40" s="24"/>
      <c r="G40" s="26" t="n">
        <f>175</f>
        <v>175.0</v>
      </c>
      <c r="H40" s="25"/>
      <c r="I40" s="26" t="n">
        <f>378</f>
        <v>378.0</v>
      </c>
      <c r="J40" s="23"/>
      <c r="K40" s="26" t="n">
        <f>17980000</f>
        <v>1.798E7</v>
      </c>
      <c r="L40" s="24"/>
      <c r="M40" s="26" t="n">
        <f>7890000</f>
        <v>7890000.0</v>
      </c>
      <c r="N40" s="25"/>
      <c r="O40" s="26" t="n">
        <f>25870000</f>
        <v>2.587E7</v>
      </c>
      <c r="P40" s="27" t="n">
        <f>1354</f>
        <v>1354.0</v>
      </c>
      <c r="Q40" s="28" t="str">
        <f>"－"</f>
        <v>－</v>
      </c>
      <c r="R40" s="29" t="n">
        <f>1354</f>
        <v>1354.0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 t="s">
        <v>31</v>
      </c>
      <c r="Z40" s="26" t="n">
        <f>60</f>
        <v>60.0</v>
      </c>
      <c r="AA40" s="24" t="s">
        <v>31</v>
      </c>
      <c r="AB40" s="26" t="n">
        <f>1</f>
        <v>1.0</v>
      </c>
      <c r="AC40" s="25" t="s">
        <v>31</v>
      </c>
      <c r="AD40" s="26" t="n">
        <f>61</f>
        <v>61.0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