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4" r:id="rId1" sheetId="1"/>
  </sheets>
  <definedNames>
    <definedName localSheetId="0" name="_xlnm.Print_Titles">BO_DM0034!$4:$9</definedName>
  </definedNames>
  <calcPr calcId="145621"/>
</workbook>
</file>

<file path=xl/sharedStrings.xml><?xml version="1.0" encoding="utf-8"?>
<sst xmlns="http://schemas.openxmlformats.org/spreadsheetml/2006/main" count="167" uniqueCount="61">
  <si>
    <t>有 価 証 券 オ プ シ ョ ン 取 引 取 引 状 況（日別）</t>
    <rPh eb="1" sb="0">
      <t>ユウ</t>
    </rPh>
    <rPh eb="3" sb="2">
      <t>アタイ</t>
    </rPh>
    <rPh eb="5" sb="4">
      <t>アカシ</t>
    </rPh>
    <rPh eb="7" sb="6">
      <t>ケン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</si>
  <si>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Securities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</si>
  <si>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</si>
  <si>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</si>
  <si>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</si>
  <si>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</si>
  <si>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</si>
  <si>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</si>
  <si>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</si>
  <si>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</si>
  <si>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</si>
  <si>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</si>
  <si>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</si>
  <si>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</si>
  <si>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</si>
  <si>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</si>
  <si>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</si>
  <si>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</si>
  <si>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</si>
  <si>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</si>
  <si>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</si>
  <si>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</si>
  <si>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</si>
  <si>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</si>
  <si>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</si>
  <si>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</si>
  <si>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11.1</t>
  </si>
  <si>
    <t>有価証券オプション</t>
  </si>
  <si>
    <t>Securities Options</t>
  </si>
  <si>
    <t>◎●</t>
  </si>
  <si>
    <t>2</t>
  </si>
  <si>
    <t>●</t>
  </si>
  <si>
    <t>◎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</si>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</sst>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39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4" t="s">
        <v>4</v>
      </c>
      <c r="B5" s="44" t="s">
        <v>5</v>
      </c>
      <c r="C5" s="45" t="s">
        <v>6</v>
      </c>
      <c r="D5" s="45" t="s">
        <v>7</v>
      </c>
      <c r="E5" s="47"/>
      <c r="F5" s="47" t="s">
        <v>8</v>
      </c>
      <c r="G5" s="47"/>
      <c r="H5" s="47" t="s">
        <v>8</v>
      </c>
      <c r="I5" s="48"/>
      <c r="J5" s="45" t="s">
        <v>9</v>
      </c>
      <c r="K5" s="47"/>
      <c r="L5" s="47" t="s">
        <v>8</v>
      </c>
      <c r="M5" s="47"/>
      <c r="N5" s="47" t="s">
        <v>8</v>
      </c>
      <c r="O5" s="48"/>
      <c r="P5" s="47" t="s">
        <v>10</v>
      </c>
      <c r="Q5" s="47"/>
      <c r="R5" s="48"/>
      <c r="S5" s="45" t="s">
        <v>11</v>
      </c>
      <c r="T5" s="47"/>
      <c r="U5" s="47" t="s">
        <v>8</v>
      </c>
      <c r="V5" s="47"/>
      <c r="W5" s="47" t="s">
        <v>8</v>
      </c>
      <c r="X5" s="48"/>
      <c r="Y5" s="45" t="s">
        <v>12</v>
      </c>
      <c r="Z5" s="47"/>
      <c r="AA5" s="47" t="s">
        <v>8</v>
      </c>
      <c r="AB5" s="47"/>
      <c r="AC5" s="47" t="s">
        <v>8</v>
      </c>
      <c r="AD5" s="48"/>
    </row>
    <row customFormat="1" customHeight="1" ht="17.100000000000001" r="6" s="3" spans="1:30">
      <c r="A6" s="39"/>
      <c r="B6" s="39"/>
      <c r="C6" s="46"/>
      <c r="D6" s="49" t="s">
        <v>13</v>
      </c>
      <c r="E6" s="37"/>
      <c r="F6" s="35" t="s">
        <v>14</v>
      </c>
      <c r="G6" s="36"/>
      <c r="H6" s="37" t="s">
        <v>15</v>
      </c>
      <c r="I6" s="38"/>
      <c r="J6" s="49" t="s">
        <v>13</v>
      </c>
      <c r="K6" s="37"/>
      <c r="L6" s="35" t="s">
        <v>14</v>
      </c>
      <c r="M6" s="36"/>
      <c r="N6" s="37" t="s">
        <v>15</v>
      </c>
      <c r="O6" s="38"/>
      <c r="P6" s="12" t="s">
        <v>13</v>
      </c>
      <c r="Q6" s="13" t="s">
        <v>14</v>
      </c>
      <c r="R6" s="14" t="s">
        <v>16</v>
      </c>
      <c r="S6" s="49" t="s">
        <v>13</v>
      </c>
      <c r="T6" s="37"/>
      <c r="U6" s="35" t="s">
        <v>14</v>
      </c>
      <c r="V6" s="36"/>
      <c r="W6" s="37" t="s">
        <v>15</v>
      </c>
      <c r="X6" s="38"/>
      <c r="Y6" s="49" t="s">
        <v>13</v>
      </c>
      <c r="Z6" s="37"/>
      <c r="AA6" s="35" t="s">
        <v>14</v>
      </c>
      <c r="AB6" s="36"/>
      <c r="AC6" s="37" t="s">
        <v>15</v>
      </c>
      <c r="AD6" s="38"/>
    </row>
    <row customFormat="1" customHeight="1" ht="1.5" r="7" s="3" spans="1:30">
      <c r="A7" s="15"/>
      <c r="B7" s="39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39" t="s">
        <v>17</v>
      </c>
      <c r="B8" s="39"/>
      <c r="C8" s="46"/>
      <c r="D8" s="41" t="s">
        <v>18</v>
      </c>
      <c r="E8" s="42"/>
      <c r="F8" s="42"/>
      <c r="G8" s="42"/>
      <c r="H8" s="42"/>
      <c r="I8" s="43"/>
      <c r="J8" s="41" t="s">
        <v>19</v>
      </c>
      <c r="K8" s="42"/>
      <c r="L8" s="42"/>
      <c r="M8" s="42"/>
      <c r="N8" s="42"/>
      <c r="O8" s="43"/>
      <c r="P8" s="42" t="s">
        <v>20</v>
      </c>
      <c r="Q8" s="42"/>
      <c r="R8" s="43"/>
      <c r="S8" s="41" t="s">
        <v>21</v>
      </c>
      <c r="T8" s="42"/>
      <c r="U8" s="42"/>
      <c r="V8" s="42"/>
      <c r="W8" s="42"/>
      <c r="X8" s="43"/>
      <c r="Y8" s="41" t="s">
        <v>22</v>
      </c>
      <c r="Z8" s="42"/>
      <c r="AA8" s="42"/>
      <c r="AB8" s="42"/>
      <c r="AC8" s="42"/>
      <c r="AD8" s="43"/>
    </row>
    <row customFormat="1" customHeight="1" ht="17.100000000000001" r="9" s="3" spans="1:30">
      <c r="A9" s="40"/>
      <c r="B9" s="40"/>
      <c r="C9" s="30"/>
      <c r="D9" s="30" t="s">
        <v>23</v>
      </c>
      <c r="E9" s="31"/>
      <c r="F9" s="32" t="s">
        <v>24</v>
      </c>
      <c r="G9" s="33"/>
      <c r="H9" s="31" t="s">
        <v>25</v>
      </c>
      <c r="I9" s="34"/>
      <c r="J9" s="30" t="s">
        <v>23</v>
      </c>
      <c r="K9" s="31"/>
      <c r="L9" s="32" t="s">
        <v>24</v>
      </c>
      <c r="M9" s="33"/>
      <c r="N9" s="31" t="s">
        <v>25</v>
      </c>
      <c r="O9" s="34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32" t="s">
        <v>24</v>
      </c>
      <c r="V9" s="33"/>
      <c r="W9" s="31" t="s">
        <v>25</v>
      </c>
      <c r="X9" s="34"/>
      <c r="Y9" s="30" t="s">
        <v>23</v>
      </c>
      <c r="Z9" s="31"/>
      <c r="AA9" s="32" t="s">
        <v>24</v>
      </c>
      <c r="AB9" s="33"/>
      <c r="AC9" s="31" t="s">
        <v>25</v>
      </c>
      <c r="AD9" s="34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2008</f>
        <v>2008.0</v>
      </c>
      <c r="F10" s="24"/>
      <c r="G10" s="26" t="n">
        <f>11032</f>
        <v>11032.0</v>
      </c>
      <c r="H10" s="25"/>
      <c r="I10" s="26" t="n">
        <f>13040</f>
        <v>13040.0</v>
      </c>
      <c r="J10" s="23"/>
      <c r="K10" s="26" t="n">
        <f>417600</f>
        <v>417600.0</v>
      </c>
      <c r="L10" s="24"/>
      <c r="M10" s="26" t="n">
        <f>4815830</f>
        <v>4815830.0</v>
      </c>
      <c r="N10" s="25"/>
      <c r="O10" s="26" t="n">
        <f>5233430</f>
        <v>5233430.0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 t="s">
        <v>29</v>
      </c>
      <c r="T10" s="26" t="str">
        <f>"－"</f>
        <v>－</v>
      </c>
      <c r="U10" s="24" t="s">
        <v>29</v>
      </c>
      <c r="V10" s="26" t="str">
        <f>"－"</f>
        <v>－</v>
      </c>
      <c r="W10" s="25" t="s">
        <v>29</v>
      </c>
      <c r="X10" s="26" t="str">
        <f>"－"</f>
        <v>－</v>
      </c>
      <c r="Y10" s="23"/>
      <c r="Z10" s="26" t="n">
        <f>13483</f>
        <v>13483.0</v>
      </c>
      <c r="AA10" s="24"/>
      <c r="AB10" s="26" t="n">
        <f>25338</f>
        <v>25338.0</v>
      </c>
      <c r="AC10" s="25"/>
      <c r="AD10" s="26" t="n">
        <f>38821</f>
        <v>38821.0</v>
      </c>
    </row>
    <row r="11">
      <c r="A11" s="21" t="s">
        <v>30</v>
      </c>
      <c r="B11" s="22" t="s">
        <v>27</v>
      </c>
      <c r="C11" s="22" t="s">
        <v>28</v>
      </c>
      <c r="D11" s="23"/>
      <c r="E11" s="26" t="n">
        <f>1050</f>
        <v>1050.0</v>
      </c>
      <c r="F11" s="24" t="s">
        <v>31</v>
      </c>
      <c r="G11" s="26" t="n">
        <f>216</f>
        <v>216.0</v>
      </c>
      <c r="H11" s="25"/>
      <c r="I11" s="26" t="n">
        <f>1266</f>
        <v>1266.0</v>
      </c>
      <c r="J11" s="23"/>
      <c r="K11" s="26" t="n">
        <f>332200</f>
        <v>332200.0</v>
      </c>
      <c r="L11" s="24" t="s">
        <v>31</v>
      </c>
      <c r="M11" s="26" t="n">
        <f>71196</f>
        <v>71196.0</v>
      </c>
      <c r="N11" s="25" t="s">
        <v>31</v>
      </c>
      <c r="O11" s="26" t="n">
        <f>403396</f>
        <v>403396.0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/>
      <c r="T11" s="26" t="str">
        <f>"－"</f>
        <v>－</v>
      </c>
      <c r="U11" s="24"/>
      <c r="V11" s="26" t="str">
        <f>"－"</f>
        <v>－</v>
      </c>
      <c r="W11" s="25"/>
      <c r="X11" s="26" t="str">
        <f>"－"</f>
        <v>－</v>
      </c>
      <c r="Y11" s="23"/>
      <c r="Z11" s="26" t="n">
        <f>14533</f>
        <v>14533.0</v>
      </c>
      <c r="AA11" s="24"/>
      <c r="AB11" s="26" t="n">
        <f>25340</f>
        <v>25340.0</v>
      </c>
      <c r="AC11" s="25" t="s">
        <v>32</v>
      </c>
      <c r="AD11" s="26" t="n">
        <f>39873</f>
        <v>39873.0</v>
      </c>
    </row>
    <row r="12">
      <c r="A12" s="21" t="s">
        <v>33</v>
      </c>
      <c r="B12" s="22" t="s">
        <v>27</v>
      </c>
      <c r="C12" s="22" t="s">
        <v>28</v>
      </c>
      <c r="D12" s="23"/>
      <c r="E12" s="26"/>
      <c r="F12" s="24"/>
      <c r="G12" s="26"/>
      <c r="H12" s="25"/>
      <c r="I12" s="26"/>
      <c r="J12" s="23"/>
      <c r="K12" s="26"/>
      <c r="L12" s="24"/>
      <c r="M12" s="26"/>
      <c r="N12" s="25"/>
      <c r="O12" s="26"/>
      <c r="P12" s="27"/>
      <c r="Q12" s="28"/>
      <c r="R12" s="29"/>
      <c r="S12" s="23"/>
      <c r="T12" s="26"/>
      <c r="U12" s="24"/>
      <c r="V12" s="26"/>
      <c r="W12" s="25"/>
      <c r="X12" s="26"/>
      <c r="Y12" s="23"/>
      <c r="Z12" s="26"/>
      <c r="AA12" s="24"/>
      <c r="AB12" s="26"/>
      <c r="AC12" s="25"/>
      <c r="AD12" s="26"/>
    </row>
    <row r="13">
      <c r="A13" s="21" t="s">
        <v>34</v>
      </c>
      <c r="B13" s="22" t="s">
        <v>27</v>
      </c>
      <c r="C13" s="22" t="s">
        <v>28</v>
      </c>
      <c r="D13" s="23"/>
      <c r="E13" s="26" t="n">
        <f>5583</f>
        <v>5583.0</v>
      </c>
      <c r="F13" s="24"/>
      <c r="G13" s="26" t="n">
        <f>13000</f>
        <v>13000.0</v>
      </c>
      <c r="H13" s="25" t="s">
        <v>32</v>
      </c>
      <c r="I13" s="26" t="n">
        <f>18583</f>
        <v>18583.0</v>
      </c>
      <c r="J13" s="23"/>
      <c r="K13" s="26" t="n">
        <f>2841410</f>
        <v>2841410.0</v>
      </c>
      <c r="L13" s="24"/>
      <c r="M13" s="26" t="n">
        <f>4869000</f>
        <v>4869000.0</v>
      </c>
      <c r="N13" s="25"/>
      <c r="O13" s="26" t="n">
        <f>7710410</f>
        <v>7710410.0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3"/>
      <c r="T13" s="26" t="str">
        <f>"－"</f>
        <v>－</v>
      </c>
      <c r="U13" s="24"/>
      <c r="V13" s="26" t="str">
        <f>"－"</f>
        <v>－</v>
      </c>
      <c r="W13" s="25"/>
      <c r="X13" s="26" t="str">
        <f>"－"</f>
        <v>－</v>
      </c>
      <c r="Y13" s="23"/>
      <c r="Z13" s="26" t="n">
        <f>14116</f>
        <v>14116.0</v>
      </c>
      <c r="AA13" s="24"/>
      <c r="AB13" s="26" t="n">
        <f>20340</f>
        <v>20340.0</v>
      </c>
      <c r="AC13" s="25"/>
      <c r="AD13" s="26" t="n">
        <f>34456</f>
        <v>34456.0</v>
      </c>
    </row>
    <row r="14">
      <c r="A14" s="21" t="s">
        <v>35</v>
      </c>
      <c r="B14" s="22" t="s">
        <v>27</v>
      </c>
      <c r="C14" s="22" t="s">
        <v>28</v>
      </c>
      <c r="D14" s="23"/>
      <c r="E14" s="26"/>
      <c r="F14" s="24"/>
      <c r="G14" s="26"/>
      <c r="H14" s="25"/>
      <c r="I14" s="26"/>
      <c r="J14" s="23"/>
      <c r="K14" s="26"/>
      <c r="L14" s="24"/>
      <c r="M14" s="26"/>
      <c r="N14" s="25"/>
      <c r="O14" s="26"/>
      <c r="P14" s="27"/>
      <c r="Q14" s="28"/>
      <c r="R14" s="29"/>
      <c r="S14" s="23"/>
      <c r="T14" s="26"/>
      <c r="U14" s="24"/>
      <c r="V14" s="26"/>
      <c r="W14" s="25"/>
      <c r="X14" s="26"/>
      <c r="Y14" s="23"/>
      <c r="Z14" s="26"/>
      <c r="AA14" s="24"/>
      <c r="AB14" s="26"/>
      <c r="AC14" s="25"/>
      <c r="AD14" s="26"/>
    </row>
    <row r="15">
      <c r="A15" s="21" t="s">
        <v>36</v>
      </c>
      <c r="B15" s="22" t="s">
        <v>27</v>
      </c>
      <c r="C15" s="22" t="s">
        <v>28</v>
      </c>
      <c r="D15" s="23"/>
      <c r="E15" s="26"/>
      <c r="F15" s="24"/>
      <c r="G15" s="26"/>
      <c r="H15" s="25"/>
      <c r="I15" s="26"/>
      <c r="J15" s="23"/>
      <c r="K15" s="26"/>
      <c r="L15" s="24"/>
      <c r="M15" s="26"/>
      <c r="N15" s="25"/>
      <c r="O15" s="26"/>
      <c r="P15" s="27"/>
      <c r="Q15" s="28"/>
      <c r="R15" s="29"/>
      <c r="S15" s="23"/>
      <c r="T15" s="26"/>
      <c r="U15" s="24"/>
      <c r="V15" s="26"/>
      <c r="W15" s="25"/>
      <c r="X15" s="26"/>
      <c r="Y15" s="23"/>
      <c r="Z15" s="26"/>
      <c r="AA15" s="24"/>
      <c r="AB15" s="26"/>
      <c r="AC15" s="25"/>
      <c r="AD15" s="26"/>
    </row>
    <row r="16">
      <c r="A16" s="21" t="s">
        <v>37</v>
      </c>
      <c r="B16" s="22" t="s">
        <v>27</v>
      </c>
      <c r="C16" s="22" t="s">
        <v>28</v>
      </c>
      <c r="D16" s="23" t="s">
        <v>31</v>
      </c>
      <c r="E16" s="26" t="str">
        <f>"－"</f>
        <v>－</v>
      </c>
      <c r="F16" s="24"/>
      <c r="G16" s="26" t="n">
        <f>720</f>
        <v>720.0</v>
      </c>
      <c r="H16" s="25" t="s">
        <v>31</v>
      </c>
      <c r="I16" s="26" t="n">
        <f>720</f>
        <v>720.0</v>
      </c>
      <c r="J16" s="23" t="s">
        <v>31</v>
      </c>
      <c r="K16" s="26" t="str">
        <f>"－"</f>
        <v>－</v>
      </c>
      <c r="L16" s="24"/>
      <c r="M16" s="26" t="n">
        <f>519200</f>
        <v>519200.0</v>
      </c>
      <c r="N16" s="25"/>
      <c r="O16" s="26" t="n">
        <f>519200</f>
        <v>519200.0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/>
      <c r="T16" s="26" t="str">
        <f>"－"</f>
        <v>－</v>
      </c>
      <c r="U16" s="24"/>
      <c r="V16" s="26" t="str">
        <f>"－"</f>
        <v>－</v>
      </c>
      <c r="W16" s="25"/>
      <c r="X16" s="26" t="str">
        <f>"－"</f>
        <v>－</v>
      </c>
      <c r="Y16" s="23"/>
      <c r="Z16" s="26" t="n">
        <f>14116</f>
        <v>14116.0</v>
      </c>
      <c r="AA16" s="24"/>
      <c r="AB16" s="26" t="n">
        <f>19700</f>
        <v>19700.0</v>
      </c>
      <c r="AC16" s="25"/>
      <c r="AD16" s="26" t="n">
        <f>33816</f>
        <v>33816.0</v>
      </c>
    </row>
    <row r="17">
      <c r="A17" s="21" t="s">
        <v>38</v>
      </c>
      <c r="B17" s="22" t="s">
        <v>27</v>
      </c>
      <c r="C17" s="22" t="s">
        <v>28</v>
      </c>
      <c r="D17" s="23"/>
      <c r="E17" s="26" t="n">
        <f>400</f>
        <v>400.0</v>
      </c>
      <c r="F17" s="24"/>
      <c r="G17" s="26" t="n">
        <f>12340</f>
        <v>12340.0</v>
      </c>
      <c r="H17" s="25"/>
      <c r="I17" s="26" t="n">
        <f>12740</f>
        <v>12740.0</v>
      </c>
      <c r="J17" s="23"/>
      <c r="K17" s="26" t="n">
        <f>52800</f>
        <v>52800.0</v>
      </c>
      <c r="L17" s="24" t="s">
        <v>32</v>
      </c>
      <c r="M17" s="26" t="n">
        <f>9316160</f>
        <v>9316160.0</v>
      </c>
      <c r="N17" s="25"/>
      <c r="O17" s="26" t="n">
        <f>9368960</f>
        <v>9368960.0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str">
        <f>"－"</f>
        <v>－</v>
      </c>
      <c r="U17" s="24"/>
      <c r="V17" s="26" t="str">
        <f>"－"</f>
        <v>－</v>
      </c>
      <c r="W17" s="25"/>
      <c r="X17" s="26" t="str">
        <f>"－"</f>
        <v>－</v>
      </c>
      <c r="Y17" s="23"/>
      <c r="Z17" s="26" t="n">
        <f>14516</f>
        <v>14516.0</v>
      </c>
      <c r="AA17" s="24"/>
      <c r="AB17" s="26" t="n">
        <f>20040</f>
        <v>20040.0</v>
      </c>
      <c r="AC17" s="25"/>
      <c r="AD17" s="26" t="n">
        <f>34556</f>
        <v>34556.0</v>
      </c>
    </row>
    <row r="18">
      <c r="A18" s="21" t="s">
        <v>39</v>
      </c>
      <c r="B18" s="22" t="s">
        <v>27</v>
      </c>
      <c r="C18" s="22" t="s">
        <v>28</v>
      </c>
      <c r="D18" s="23"/>
      <c r="E18" s="26" t="n">
        <f>2028</f>
        <v>2028.0</v>
      </c>
      <c r="F18" s="24"/>
      <c r="G18" s="26" t="n">
        <f>4240</f>
        <v>4240.0</v>
      </c>
      <c r="H18" s="25"/>
      <c r="I18" s="26" t="n">
        <f>6268</f>
        <v>6268.0</v>
      </c>
      <c r="J18" s="23"/>
      <c r="K18" s="26" t="n">
        <f>773390</f>
        <v>773390.0</v>
      </c>
      <c r="L18" s="24"/>
      <c r="M18" s="26" t="n">
        <f>2859200</f>
        <v>2859200.0</v>
      </c>
      <c r="N18" s="25"/>
      <c r="O18" s="26" t="n">
        <f>3632590</f>
        <v>3632590.0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3"/>
      <c r="T18" s="26" t="str">
        <f>"－"</f>
        <v>－</v>
      </c>
      <c r="U18" s="24"/>
      <c r="V18" s="26" t="str">
        <f>"－"</f>
        <v>－</v>
      </c>
      <c r="W18" s="25"/>
      <c r="X18" s="26" t="str">
        <f>"－"</f>
        <v>－</v>
      </c>
      <c r="Y18" s="23"/>
      <c r="Z18" s="26" t="n">
        <f>12508</f>
        <v>12508.0</v>
      </c>
      <c r="AA18" s="24"/>
      <c r="AB18" s="26" t="n">
        <f>20280</f>
        <v>20280.0</v>
      </c>
      <c r="AC18" s="25"/>
      <c r="AD18" s="26" t="n">
        <f>32788</f>
        <v>32788.0</v>
      </c>
    </row>
    <row r="19">
      <c r="A19" s="21" t="s">
        <v>40</v>
      </c>
      <c r="B19" s="22" t="s">
        <v>27</v>
      </c>
      <c r="C19" s="22" t="s">
        <v>28</v>
      </c>
      <c r="D19" s="23"/>
      <c r="E19" s="26" t="n">
        <f>1065</f>
        <v>1065.0</v>
      </c>
      <c r="F19" s="24" t="s">
        <v>32</v>
      </c>
      <c r="G19" s="26" t="n">
        <f>13670</f>
        <v>13670.0</v>
      </c>
      <c r="H19" s="25"/>
      <c r="I19" s="26" t="n">
        <f>14735</f>
        <v>14735.0</v>
      </c>
      <c r="J19" s="23"/>
      <c r="K19" s="26" t="n">
        <f>181850</f>
        <v>181850.0</v>
      </c>
      <c r="L19" s="24"/>
      <c r="M19" s="26" t="n">
        <f>4941160</f>
        <v>4941160.0</v>
      </c>
      <c r="N19" s="25"/>
      <c r="O19" s="26" t="n">
        <f>5123010</f>
        <v>5123010.0</v>
      </c>
      <c r="P19" s="27" t="n">
        <f>3139</f>
        <v>3139.0</v>
      </c>
      <c r="Q19" s="28" t="n">
        <f>1651</f>
        <v>1651.0</v>
      </c>
      <c r="R19" s="29" t="n">
        <f>4790</f>
        <v>4790.0</v>
      </c>
      <c r="S19" s="23"/>
      <c r="T19" s="26" t="str">
        <f>"－"</f>
        <v>－</v>
      </c>
      <c r="U19" s="24"/>
      <c r="V19" s="26" t="str">
        <f>"－"</f>
        <v>－</v>
      </c>
      <c r="W19" s="25"/>
      <c r="X19" s="26" t="str">
        <f>"－"</f>
        <v>－</v>
      </c>
      <c r="Y19" s="23" t="s">
        <v>31</v>
      </c>
      <c r="Z19" s="26" t="n">
        <f>3831</f>
        <v>3831.0</v>
      </c>
      <c r="AA19" s="24"/>
      <c r="AB19" s="26" t="n">
        <f>16959</f>
        <v>16959.0</v>
      </c>
      <c r="AC19" s="25" t="s">
        <v>31</v>
      </c>
      <c r="AD19" s="26" t="n">
        <f>20790</f>
        <v>20790.0</v>
      </c>
    </row>
    <row r="20">
      <c r="A20" s="21" t="s">
        <v>41</v>
      </c>
      <c r="B20" s="22" t="s">
        <v>27</v>
      </c>
      <c r="C20" s="22" t="s">
        <v>28</v>
      </c>
      <c r="D20" s="23"/>
      <c r="E20" s="26" t="n">
        <f>5159</f>
        <v>5159.0</v>
      </c>
      <c r="F20" s="24"/>
      <c r="G20" s="26" t="n">
        <f>11565</f>
        <v>11565.0</v>
      </c>
      <c r="H20" s="25"/>
      <c r="I20" s="26" t="n">
        <f>16724</f>
        <v>16724.0</v>
      </c>
      <c r="J20" s="23" t="s">
        <v>32</v>
      </c>
      <c r="K20" s="26" t="n">
        <f>50580650</f>
        <v>5.058065E7</v>
      </c>
      <c r="L20" s="24"/>
      <c r="M20" s="26" t="n">
        <f>2818655</f>
        <v>2818655.0</v>
      </c>
      <c r="N20" s="25" t="s">
        <v>32</v>
      </c>
      <c r="O20" s="26" t="n">
        <f>53399305</f>
        <v>5.3399305E7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3"/>
      <c r="T20" s="26" t="str">
        <f>"－"</f>
        <v>－</v>
      </c>
      <c r="U20" s="24"/>
      <c r="V20" s="26" t="str">
        <f>"－"</f>
        <v>－</v>
      </c>
      <c r="W20" s="25"/>
      <c r="X20" s="26" t="str">
        <f>"－"</f>
        <v>－</v>
      </c>
      <c r="Y20" s="23"/>
      <c r="Z20" s="26" t="n">
        <f>8990</f>
        <v>8990.0</v>
      </c>
      <c r="AA20" s="24" t="s">
        <v>32</v>
      </c>
      <c r="AB20" s="26" t="n">
        <f>28524</f>
        <v>28524.0</v>
      </c>
      <c r="AC20" s="25"/>
      <c r="AD20" s="26" t="n">
        <f>37514</f>
        <v>37514.0</v>
      </c>
    </row>
    <row r="21">
      <c r="A21" s="21" t="s">
        <v>42</v>
      </c>
      <c r="B21" s="22" t="s">
        <v>27</v>
      </c>
      <c r="C21" s="22" t="s">
        <v>28</v>
      </c>
      <c r="D21" s="23"/>
      <c r="E21" s="26"/>
      <c r="F21" s="24"/>
      <c r="G21" s="26"/>
      <c r="H21" s="25"/>
      <c r="I21" s="26"/>
      <c r="J21" s="23"/>
      <c r="K21" s="26"/>
      <c r="L21" s="24"/>
      <c r="M21" s="26"/>
      <c r="N21" s="25"/>
      <c r="O21" s="26"/>
      <c r="P21" s="27"/>
      <c r="Q21" s="28"/>
      <c r="R21" s="29"/>
      <c r="S21" s="23"/>
      <c r="T21" s="26"/>
      <c r="U21" s="24"/>
      <c r="V21" s="26"/>
      <c r="W21" s="25"/>
      <c r="X21" s="26"/>
      <c r="Y21" s="23"/>
      <c r="Z21" s="26"/>
      <c r="AA21" s="24"/>
      <c r="AB21" s="26"/>
      <c r="AC21" s="25"/>
      <c r="AD21" s="26"/>
    </row>
    <row r="22">
      <c r="A22" s="21" t="s">
        <v>43</v>
      </c>
      <c r="B22" s="22" t="s">
        <v>27</v>
      </c>
      <c r="C22" s="22" t="s">
        <v>28</v>
      </c>
      <c r="D22" s="23"/>
      <c r="E22" s="26"/>
      <c r="F22" s="24"/>
      <c r="G22" s="26"/>
      <c r="H22" s="25"/>
      <c r="I22" s="26"/>
      <c r="J22" s="23"/>
      <c r="K22" s="26"/>
      <c r="L22" s="24"/>
      <c r="M22" s="26"/>
      <c r="N22" s="25"/>
      <c r="O22" s="26"/>
      <c r="P22" s="27"/>
      <c r="Q22" s="28"/>
      <c r="R22" s="29"/>
      <c r="S22" s="23"/>
      <c r="T22" s="26"/>
      <c r="U22" s="24"/>
      <c r="V22" s="26"/>
      <c r="W22" s="25"/>
      <c r="X22" s="26"/>
      <c r="Y22" s="23"/>
      <c r="Z22" s="26"/>
      <c r="AA22" s="24"/>
      <c r="AB22" s="26"/>
      <c r="AC22" s="25"/>
      <c r="AD22" s="26"/>
    </row>
    <row r="23">
      <c r="A23" s="21" t="s">
        <v>44</v>
      </c>
      <c r="B23" s="22" t="s">
        <v>27</v>
      </c>
      <c r="C23" s="22" t="s">
        <v>28</v>
      </c>
      <c r="D23" s="23"/>
      <c r="E23" s="26" t="n">
        <f>4</f>
        <v>4.0</v>
      </c>
      <c r="F23" s="24"/>
      <c r="G23" s="26" t="n">
        <f>12136</f>
        <v>12136.0</v>
      </c>
      <c r="H23" s="25"/>
      <c r="I23" s="26" t="n">
        <f>12140</f>
        <v>12140.0</v>
      </c>
      <c r="J23" s="23"/>
      <c r="K23" s="26" t="n">
        <f>500</f>
        <v>500.0</v>
      </c>
      <c r="L23" s="24"/>
      <c r="M23" s="26" t="n">
        <f>2727600</f>
        <v>2727600.0</v>
      </c>
      <c r="N23" s="25"/>
      <c r="O23" s="26" t="n">
        <f>2728100</f>
        <v>2728100.0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str">
        <f>"－"</f>
        <v>－</v>
      </c>
      <c r="U23" s="24"/>
      <c r="V23" s="26" t="str">
        <f>"－"</f>
        <v>－</v>
      </c>
      <c r="W23" s="25"/>
      <c r="X23" s="26" t="str">
        <f>"－"</f>
        <v>－</v>
      </c>
      <c r="Y23" s="23"/>
      <c r="Z23" s="26" t="n">
        <f>8994</f>
        <v>8994.0</v>
      </c>
      <c r="AA23" s="24"/>
      <c r="AB23" s="26" t="n">
        <f>20660</f>
        <v>20660.0</v>
      </c>
      <c r="AC23" s="25"/>
      <c r="AD23" s="26" t="n">
        <f>29654</f>
        <v>29654.0</v>
      </c>
    </row>
    <row r="24">
      <c r="A24" s="21" t="s">
        <v>45</v>
      </c>
      <c r="B24" s="22" t="s">
        <v>27</v>
      </c>
      <c r="C24" s="22" t="s">
        <v>28</v>
      </c>
      <c r="D24" s="23"/>
      <c r="E24" s="26" t="n">
        <f>18</f>
        <v>18.0</v>
      </c>
      <c r="F24" s="24"/>
      <c r="G24" s="26" t="n">
        <f>2350</f>
        <v>2350.0</v>
      </c>
      <c r="H24" s="25"/>
      <c r="I24" s="26" t="n">
        <f>2368</f>
        <v>2368.0</v>
      </c>
      <c r="J24" s="23"/>
      <c r="K24" s="26" t="n">
        <f>3600</f>
        <v>3600.0</v>
      </c>
      <c r="L24" s="24"/>
      <c r="M24" s="26" t="n">
        <f>1641160</f>
        <v>1641160.0</v>
      </c>
      <c r="N24" s="25"/>
      <c r="O24" s="26" t="n">
        <f>1644760</f>
        <v>1644760.0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str">
        <f>"－"</f>
        <v>－</v>
      </c>
      <c r="U24" s="24"/>
      <c r="V24" s="26" t="str">
        <f>"－"</f>
        <v>－</v>
      </c>
      <c r="W24" s="25"/>
      <c r="X24" s="26" t="str">
        <f>"－"</f>
        <v>－</v>
      </c>
      <c r="Y24" s="23"/>
      <c r="Z24" s="26" t="n">
        <f>9012</f>
        <v>9012.0</v>
      </c>
      <c r="AA24" s="24"/>
      <c r="AB24" s="26" t="n">
        <f>18330</f>
        <v>18330.0</v>
      </c>
      <c r="AC24" s="25"/>
      <c r="AD24" s="26" t="n">
        <f>27342</f>
        <v>27342.0</v>
      </c>
    </row>
    <row r="25">
      <c r="A25" s="21" t="s">
        <v>46</v>
      </c>
      <c r="B25" s="22" t="s">
        <v>27</v>
      </c>
      <c r="C25" s="22" t="s">
        <v>28</v>
      </c>
      <c r="D25" s="23"/>
      <c r="E25" s="26" t="n">
        <f>2154</f>
        <v>2154.0</v>
      </c>
      <c r="F25" s="24"/>
      <c r="G25" s="26" t="n">
        <f>6040</f>
        <v>6040.0</v>
      </c>
      <c r="H25" s="25"/>
      <c r="I25" s="26" t="n">
        <f>8194</f>
        <v>8194.0</v>
      </c>
      <c r="J25" s="23"/>
      <c r="K25" s="26" t="n">
        <f>579950</f>
        <v>579950.0</v>
      </c>
      <c r="L25" s="24"/>
      <c r="M25" s="26" t="n">
        <f>4073750</f>
        <v>4073750.0</v>
      </c>
      <c r="N25" s="25"/>
      <c r="O25" s="26" t="n">
        <f>4653700</f>
        <v>4653700.0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str">
        <f>"－"</f>
        <v>－</v>
      </c>
      <c r="U25" s="24"/>
      <c r="V25" s="26" t="str">
        <f>"－"</f>
        <v>－</v>
      </c>
      <c r="W25" s="25"/>
      <c r="X25" s="26" t="str">
        <f>"－"</f>
        <v>－</v>
      </c>
      <c r="Y25" s="23"/>
      <c r="Z25" s="26" t="n">
        <f>10943</f>
        <v>10943.0</v>
      </c>
      <c r="AA25" s="24"/>
      <c r="AB25" s="26" t="n">
        <f>18310</f>
        <v>18310.0</v>
      </c>
      <c r="AC25" s="25"/>
      <c r="AD25" s="26" t="n">
        <f>29253</f>
        <v>29253.0</v>
      </c>
    </row>
    <row r="26">
      <c r="A26" s="21" t="s">
        <v>47</v>
      </c>
      <c r="B26" s="22" t="s">
        <v>27</v>
      </c>
      <c r="C26" s="22" t="s">
        <v>28</v>
      </c>
      <c r="D26" s="23"/>
      <c r="E26" s="26" t="n">
        <f>33</f>
        <v>33.0</v>
      </c>
      <c r="F26" s="24"/>
      <c r="G26" s="26" t="n">
        <f>2027</f>
        <v>2027.0</v>
      </c>
      <c r="H26" s="25"/>
      <c r="I26" s="26" t="n">
        <f>2060</f>
        <v>2060.0</v>
      </c>
      <c r="J26" s="23"/>
      <c r="K26" s="26" t="n">
        <f>12810</f>
        <v>12810.0</v>
      </c>
      <c r="L26" s="24"/>
      <c r="M26" s="26" t="n">
        <f>1522310</f>
        <v>1522310.0</v>
      </c>
      <c r="N26" s="25"/>
      <c r="O26" s="26" t="n">
        <f>1535120</f>
        <v>1535120.0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/>
      <c r="T26" s="26" t="str">
        <f>"－"</f>
        <v>－</v>
      </c>
      <c r="U26" s="24"/>
      <c r="V26" s="26" t="str">
        <f>"－"</f>
        <v>－</v>
      </c>
      <c r="W26" s="25"/>
      <c r="X26" s="26" t="str">
        <f>"－"</f>
        <v>－</v>
      </c>
      <c r="Y26" s="23"/>
      <c r="Z26" s="26" t="n">
        <f>10969</f>
        <v>10969.0</v>
      </c>
      <c r="AA26" s="24"/>
      <c r="AB26" s="26" t="n">
        <f>16337</f>
        <v>16337.0</v>
      </c>
      <c r="AC26" s="25"/>
      <c r="AD26" s="26" t="n">
        <f>27306</f>
        <v>27306.0</v>
      </c>
    </row>
    <row r="27">
      <c r="A27" s="21" t="s">
        <v>48</v>
      </c>
      <c r="B27" s="22" t="s">
        <v>27</v>
      </c>
      <c r="C27" s="22" t="s">
        <v>28</v>
      </c>
      <c r="D27" s="23"/>
      <c r="E27" s="26" t="n">
        <f>2091</f>
        <v>2091.0</v>
      </c>
      <c r="F27" s="24"/>
      <c r="G27" s="26" t="n">
        <f>1001</f>
        <v>1001.0</v>
      </c>
      <c r="H27" s="25"/>
      <c r="I27" s="26" t="n">
        <f>3092</f>
        <v>3092.0</v>
      </c>
      <c r="J27" s="23"/>
      <c r="K27" s="26" t="n">
        <f>802370</f>
        <v>802370.0</v>
      </c>
      <c r="L27" s="24"/>
      <c r="M27" s="26" t="n">
        <f>1001500</f>
        <v>1001500.0</v>
      </c>
      <c r="N27" s="25"/>
      <c r="O27" s="26" t="n">
        <f>1803870</f>
        <v>1803870.0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str">
        <f>"－"</f>
        <v>－</v>
      </c>
      <c r="U27" s="24"/>
      <c r="V27" s="26" t="str">
        <f>"－"</f>
        <v>－</v>
      </c>
      <c r="W27" s="25"/>
      <c r="X27" s="26" t="str">
        <f>"－"</f>
        <v>－</v>
      </c>
      <c r="Y27" s="23"/>
      <c r="Z27" s="26" t="n">
        <f>12976</f>
        <v>12976.0</v>
      </c>
      <c r="AA27" s="24"/>
      <c r="AB27" s="26" t="n">
        <f>15338</f>
        <v>15338.0</v>
      </c>
      <c r="AC27" s="25"/>
      <c r="AD27" s="26" t="n">
        <f>28314</f>
        <v>28314.0</v>
      </c>
    </row>
    <row r="28">
      <c r="A28" s="21" t="s">
        <v>49</v>
      </c>
      <c r="B28" s="22" t="s">
        <v>27</v>
      </c>
      <c r="C28" s="22" t="s">
        <v>28</v>
      </c>
      <c r="D28" s="23"/>
      <c r="E28" s="26"/>
      <c r="F28" s="24"/>
      <c r="G28" s="26"/>
      <c r="H28" s="25"/>
      <c r="I28" s="26"/>
      <c r="J28" s="23"/>
      <c r="K28" s="26"/>
      <c r="L28" s="24"/>
      <c r="M28" s="26"/>
      <c r="N28" s="25"/>
      <c r="O28" s="26"/>
      <c r="P28" s="27"/>
      <c r="Q28" s="28"/>
      <c r="R28" s="29"/>
      <c r="S28" s="23"/>
      <c r="T28" s="26"/>
      <c r="U28" s="24"/>
      <c r="V28" s="26"/>
      <c r="W28" s="25"/>
      <c r="X28" s="26"/>
      <c r="Y28" s="23"/>
      <c r="Z28" s="26"/>
      <c r="AA28" s="24"/>
      <c r="AB28" s="26"/>
      <c r="AC28" s="25"/>
      <c r="AD28" s="26"/>
    </row>
    <row r="29">
      <c r="A29" s="21" t="s">
        <v>50</v>
      </c>
      <c r="B29" s="22" t="s">
        <v>27</v>
      </c>
      <c r="C29" s="22" t="s">
        <v>28</v>
      </c>
      <c r="D29" s="23"/>
      <c r="E29" s="26"/>
      <c r="F29" s="24"/>
      <c r="G29" s="26"/>
      <c r="H29" s="25"/>
      <c r="I29" s="26"/>
      <c r="J29" s="23"/>
      <c r="K29" s="26"/>
      <c r="L29" s="24"/>
      <c r="M29" s="26"/>
      <c r="N29" s="25"/>
      <c r="O29" s="26"/>
      <c r="P29" s="27"/>
      <c r="Q29" s="28"/>
      <c r="R29" s="29"/>
      <c r="S29" s="23"/>
      <c r="T29" s="26"/>
      <c r="U29" s="24"/>
      <c r="V29" s="26"/>
      <c r="W29" s="25"/>
      <c r="X29" s="26"/>
      <c r="Y29" s="23"/>
      <c r="Z29" s="26"/>
      <c r="AA29" s="24"/>
      <c r="AB29" s="26"/>
      <c r="AC29" s="25"/>
      <c r="AD29" s="26"/>
    </row>
    <row r="30">
      <c r="A30" s="21" t="s">
        <v>51</v>
      </c>
      <c r="B30" s="22" t="s">
        <v>27</v>
      </c>
      <c r="C30" s="22" t="s">
        <v>28</v>
      </c>
      <c r="D30" s="23"/>
      <c r="E30" s="26" t="n">
        <f>57</f>
        <v>57.0</v>
      </c>
      <c r="F30" s="24"/>
      <c r="G30" s="26" t="n">
        <f>6010</f>
        <v>6010.0</v>
      </c>
      <c r="H30" s="25"/>
      <c r="I30" s="26" t="n">
        <f>6067</f>
        <v>6067.0</v>
      </c>
      <c r="J30" s="23"/>
      <c r="K30" s="26" t="n">
        <f>17350</f>
        <v>17350.0</v>
      </c>
      <c r="L30" s="24"/>
      <c r="M30" s="26" t="n">
        <f>2365230</f>
        <v>2365230.0</v>
      </c>
      <c r="N30" s="25"/>
      <c r="O30" s="26" t="n">
        <f>2382580</f>
        <v>2382580.0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str">
        <f>"－"</f>
        <v>－</v>
      </c>
      <c r="U30" s="24"/>
      <c r="V30" s="26" t="str">
        <f>"－"</f>
        <v>－</v>
      </c>
      <c r="W30" s="25"/>
      <c r="X30" s="26" t="str">
        <f>"－"</f>
        <v>－</v>
      </c>
      <c r="Y30" s="23"/>
      <c r="Z30" s="26" t="n">
        <f>13033</f>
        <v>13033.0</v>
      </c>
      <c r="AA30" s="24"/>
      <c r="AB30" s="26" t="n">
        <f>14348</f>
        <v>14348.0</v>
      </c>
      <c r="AC30" s="25"/>
      <c r="AD30" s="26" t="n">
        <f>27381</f>
        <v>27381.0</v>
      </c>
    </row>
    <row r="31">
      <c r="A31" s="21" t="s">
        <v>52</v>
      </c>
      <c r="B31" s="22" t="s">
        <v>27</v>
      </c>
      <c r="C31" s="22" t="s">
        <v>28</v>
      </c>
      <c r="D31" s="23"/>
      <c r="E31" s="26" t="str">
        <f>"－"</f>
        <v>－</v>
      </c>
      <c r="F31" s="24"/>
      <c r="G31" s="26" t="n">
        <f>2240</f>
        <v>2240.0</v>
      </c>
      <c r="H31" s="25"/>
      <c r="I31" s="26" t="n">
        <f>2240</f>
        <v>2240.0</v>
      </c>
      <c r="J31" s="23"/>
      <c r="K31" s="26" t="str">
        <f>"－"</f>
        <v>－</v>
      </c>
      <c r="L31" s="24"/>
      <c r="M31" s="26" t="n">
        <f>895390</f>
        <v>895390.0</v>
      </c>
      <c r="N31" s="25"/>
      <c r="O31" s="26" t="n">
        <f>895390</f>
        <v>895390.0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str">
        <f>"－"</f>
        <v>－</v>
      </c>
      <c r="U31" s="24"/>
      <c r="V31" s="26" t="str">
        <f>"－"</f>
        <v>－</v>
      </c>
      <c r="W31" s="25"/>
      <c r="X31" s="26" t="str">
        <f>"－"</f>
        <v>－</v>
      </c>
      <c r="Y31" s="23"/>
      <c r="Z31" s="26" t="n">
        <f>13033</f>
        <v>13033.0</v>
      </c>
      <c r="AA31" s="24"/>
      <c r="AB31" s="26" t="n">
        <f>16588</f>
        <v>16588.0</v>
      </c>
      <c r="AC31" s="25"/>
      <c r="AD31" s="26" t="n">
        <f>29621</f>
        <v>29621.0</v>
      </c>
    </row>
    <row r="32">
      <c r="A32" s="21" t="s">
        <v>53</v>
      </c>
      <c r="B32" s="22" t="s">
        <v>27</v>
      </c>
      <c r="C32" s="22" t="s">
        <v>28</v>
      </c>
      <c r="D32" s="23"/>
      <c r="E32" s="26"/>
      <c r="F32" s="24"/>
      <c r="G32" s="26"/>
      <c r="H32" s="25"/>
      <c r="I32" s="26"/>
      <c r="J32" s="23"/>
      <c r="K32" s="26"/>
      <c r="L32" s="24"/>
      <c r="M32" s="26"/>
      <c r="N32" s="25"/>
      <c r="O32" s="26"/>
      <c r="P32" s="27"/>
      <c r="Q32" s="28"/>
      <c r="R32" s="29"/>
      <c r="S32" s="23"/>
      <c r="T32" s="26"/>
      <c r="U32" s="24"/>
      <c r="V32" s="26"/>
      <c r="W32" s="25"/>
      <c r="X32" s="26"/>
      <c r="Y32" s="23"/>
      <c r="Z32" s="26"/>
      <c r="AA32" s="24"/>
      <c r="AB32" s="26"/>
      <c r="AC32" s="25"/>
      <c r="AD32" s="26"/>
    </row>
    <row r="33">
      <c r="A33" s="21" t="s">
        <v>54</v>
      </c>
      <c r="B33" s="22" t="s">
        <v>27</v>
      </c>
      <c r="C33" s="22" t="s">
        <v>28</v>
      </c>
      <c r="D33" s="23"/>
      <c r="E33" s="26" t="n">
        <f>2156</f>
        <v>2156.0</v>
      </c>
      <c r="F33" s="24"/>
      <c r="G33" s="26" t="n">
        <f>4541</f>
        <v>4541.0</v>
      </c>
      <c r="H33" s="25"/>
      <c r="I33" s="26" t="n">
        <f>6697</f>
        <v>6697.0</v>
      </c>
      <c r="J33" s="23"/>
      <c r="K33" s="26" t="n">
        <f>34224180</f>
        <v>3.422418E7</v>
      </c>
      <c r="L33" s="24"/>
      <c r="M33" s="26" t="n">
        <f>2762220</f>
        <v>2762220.0</v>
      </c>
      <c r="N33" s="25"/>
      <c r="O33" s="26" t="n">
        <f>36986400</f>
        <v>3.69864E7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/>
      <c r="T33" s="26" t="str">
        <f>"－"</f>
        <v>－</v>
      </c>
      <c r="U33" s="24"/>
      <c r="V33" s="26" t="str">
        <f>"－"</f>
        <v>－</v>
      </c>
      <c r="W33" s="25"/>
      <c r="X33" s="26" t="str">
        <f>"－"</f>
        <v>－</v>
      </c>
      <c r="Y33" s="23" t="s">
        <v>32</v>
      </c>
      <c r="Z33" s="26" t="n">
        <f>15189</f>
        <v>15189.0</v>
      </c>
      <c r="AA33" s="24"/>
      <c r="AB33" s="26" t="n">
        <f>17109</f>
        <v>17109.0</v>
      </c>
      <c r="AC33" s="25"/>
      <c r="AD33" s="26" t="n">
        <f>32298</f>
        <v>32298.0</v>
      </c>
    </row>
    <row r="34">
      <c r="A34" s="21" t="s">
        <v>55</v>
      </c>
      <c r="B34" s="22" t="s">
        <v>27</v>
      </c>
      <c r="C34" s="22" t="s">
        <v>28</v>
      </c>
      <c r="D34" s="23" t="s">
        <v>32</v>
      </c>
      <c r="E34" s="26" t="n">
        <f>6232</f>
        <v>6232.0</v>
      </c>
      <c r="F34" s="24"/>
      <c r="G34" s="26" t="n">
        <f>4320</f>
        <v>4320.0</v>
      </c>
      <c r="H34" s="25"/>
      <c r="I34" s="26" t="n">
        <f>10552</f>
        <v>10552.0</v>
      </c>
      <c r="J34" s="23"/>
      <c r="K34" s="26" t="n">
        <f>4952080</f>
        <v>4952080.0</v>
      </c>
      <c r="L34" s="24"/>
      <c r="M34" s="26" t="n">
        <f>2594560</f>
        <v>2594560.0</v>
      </c>
      <c r="N34" s="25"/>
      <c r="O34" s="26" t="n">
        <f>7546640</f>
        <v>7546640.0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str">
        <f>"－"</f>
        <v>－</v>
      </c>
      <c r="U34" s="24"/>
      <c r="V34" s="26" t="str">
        <f>"－"</f>
        <v>－</v>
      </c>
      <c r="W34" s="25"/>
      <c r="X34" s="26" t="str">
        <f>"－"</f>
        <v>－</v>
      </c>
      <c r="Y34" s="23"/>
      <c r="Z34" s="26" t="n">
        <f>13732</f>
        <v>13732.0</v>
      </c>
      <c r="AA34" s="24"/>
      <c r="AB34" s="26" t="n">
        <f>17429</f>
        <v>17429.0</v>
      </c>
      <c r="AC34" s="25"/>
      <c r="AD34" s="26" t="n">
        <f>31161</f>
        <v>31161.0</v>
      </c>
    </row>
    <row r="35">
      <c r="A35" s="21" t="s">
        <v>56</v>
      </c>
      <c r="B35" s="22" t="s">
        <v>27</v>
      </c>
      <c r="C35" s="22" t="s">
        <v>28</v>
      </c>
      <c r="D35" s="23"/>
      <c r="E35" s="26"/>
      <c r="F35" s="24"/>
      <c r="G35" s="26"/>
      <c r="H35" s="25"/>
      <c r="I35" s="26"/>
      <c r="J35" s="23"/>
      <c r="K35" s="26"/>
      <c r="L35" s="24"/>
      <c r="M35" s="26"/>
      <c r="N35" s="25"/>
      <c r="O35" s="26"/>
      <c r="P35" s="27"/>
      <c r="Q35" s="28"/>
      <c r="R35" s="29"/>
      <c r="S35" s="23"/>
      <c r="T35" s="26"/>
      <c r="U35" s="24"/>
      <c r="V35" s="26"/>
      <c r="W35" s="25"/>
      <c r="X35" s="26"/>
      <c r="Y35" s="23"/>
      <c r="Z35" s="26"/>
      <c r="AA35" s="24"/>
      <c r="AB35" s="26"/>
      <c r="AC35" s="25"/>
      <c r="AD35" s="26"/>
    </row>
    <row r="36">
      <c r="A36" s="21" t="s">
        <v>57</v>
      </c>
      <c r="B36" s="22" t="s">
        <v>27</v>
      </c>
      <c r="C36" s="22" t="s">
        <v>28</v>
      </c>
      <c r="D36" s="23"/>
      <c r="E36" s="26"/>
      <c r="F36" s="24"/>
      <c r="G36" s="26"/>
      <c r="H36" s="25"/>
      <c r="I36" s="26"/>
      <c r="J36" s="23"/>
      <c r="K36" s="26"/>
      <c r="L36" s="24"/>
      <c r="M36" s="26"/>
      <c r="N36" s="25"/>
      <c r="O36" s="26"/>
      <c r="P36" s="27"/>
      <c r="Q36" s="28"/>
      <c r="R36" s="29"/>
      <c r="S36" s="23"/>
      <c r="T36" s="26"/>
      <c r="U36" s="24"/>
      <c r="V36" s="26"/>
      <c r="W36" s="25"/>
      <c r="X36" s="26"/>
      <c r="Y36" s="23"/>
      <c r="Z36" s="26"/>
      <c r="AA36" s="24"/>
      <c r="AB36" s="26"/>
      <c r="AC36" s="25"/>
      <c r="AD36" s="26"/>
    </row>
    <row r="37">
      <c r="A37" s="21" t="s">
        <v>58</v>
      </c>
      <c r="B37" s="22" t="s">
        <v>27</v>
      </c>
      <c r="C37" s="22" t="s">
        <v>28</v>
      </c>
      <c r="D37" s="23"/>
      <c r="E37" s="26" t="n">
        <f>2679</f>
        <v>2679.0</v>
      </c>
      <c r="F37" s="24"/>
      <c r="G37" s="26" t="n">
        <f>8000</f>
        <v>8000.0</v>
      </c>
      <c r="H37" s="25"/>
      <c r="I37" s="26" t="n">
        <f>10679</f>
        <v>10679.0</v>
      </c>
      <c r="J37" s="23"/>
      <c r="K37" s="26" t="n">
        <f>3379780</f>
        <v>3379780.0</v>
      </c>
      <c r="L37" s="24"/>
      <c r="M37" s="26" t="n">
        <f>2340000</f>
        <v>2340000.0</v>
      </c>
      <c r="N37" s="25"/>
      <c r="O37" s="26" t="n">
        <f>5719780</f>
        <v>5719780.0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str">
        <f>"－"</f>
        <v>－</v>
      </c>
      <c r="U37" s="24"/>
      <c r="V37" s="26" t="str">
        <f>"－"</f>
        <v>－</v>
      </c>
      <c r="W37" s="25"/>
      <c r="X37" s="26" t="str">
        <f>"－"</f>
        <v>－</v>
      </c>
      <c r="Y37" s="23"/>
      <c r="Z37" s="26" t="n">
        <f>11551</f>
        <v>11551.0</v>
      </c>
      <c r="AA37" s="24" t="s">
        <v>31</v>
      </c>
      <c r="AB37" s="26" t="n">
        <f>9429</f>
        <v>9429.0</v>
      </c>
      <c r="AC37" s="25"/>
      <c r="AD37" s="26" t="n">
        <f>20980</f>
        <v>20980.0</v>
      </c>
    </row>
    <row r="38">
      <c r="A38" s="21" t="s">
        <v>59</v>
      </c>
      <c r="B38" s="22" t="s">
        <v>27</v>
      </c>
      <c r="C38" s="22" t="s">
        <v>28</v>
      </c>
      <c r="D38" s="23"/>
      <c r="E38" s="26" t="n">
        <f>50</f>
        <v>50.0</v>
      </c>
      <c r="F38" s="24"/>
      <c r="G38" s="26" t="n">
        <f>6640</f>
        <v>6640.0</v>
      </c>
      <c r="H38" s="25"/>
      <c r="I38" s="26" t="n">
        <f>6690</f>
        <v>6690.0</v>
      </c>
      <c r="J38" s="23"/>
      <c r="K38" s="26" t="n">
        <f>17850</f>
        <v>17850.0</v>
      </c>
      <c r="L38" s="24"/>
      <c r="M38" s="26" t="n">
        <f>3192400</f>
        <v>3192400.0</v>
      </c>
      <c r="N38" s="25"/>
      <c r="O38" s="26" t="n">
        <f>3210250</f>
        <v>3210250.0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3"/>
      <c r="T38" s="26" t="str">
        <f>"－"</f>
        <v>－</v>
      </c>
      <c r="U38" s="24"/>
      <c r="V38" s="26" t="str">
        <f>"－"</f>
        <v>－</v>
      </c>
      <c r="W38" s="25"/>
      <c r="X38" s="26" t="str">
        <f>"－"</f>
        <v>－</v>
      </c>
      <c r="Y38" s="23"/>
      <c r="Z38" s="26" t="n">
        <f>11601</f>
        <v>11601.0</v>
      </c>
      <c r="AA38" s="24"/>
      <c r="AB38" s="26" t="n">
        <f>14789</f>
        <v>14789.0</v>
      </c>
      <c r="AC38" s="25"/>
      <c r="AD38" s="26" t="n">
        <f>26390</f>
        <v>26390.0</v>
      </c>
    </row>
    <row r="39">
      <c r="A39" s="21" t="s">
        <v>60</v>
      </c>
      <c r="B39" s="22" t="s">
        <v>27</v>
      </c>
      <c r="C39" s="22" t="s">
        <v>28</v>
      </c>
      <c r="D39" s="23"/>
      <c r="E39" s="26" t="n">
        <f>1443</f>
        <v>1443.0</v>
      </c>
      <c r="F39" s="24"/>
      <c r="G39" s="26" t="n">
        <f>4000</f>
        <v>4000.0</v>
      </c>
      <c r="H39" s="25"/>
      <c r="I39" s="26" t="n">
        <f>5443</f>
        <v>5443.0</v>
      </c>
      <c r="J39" s="23"/>
      <c r="K39" s="26" t="n">
        <f>8306320</f>
        <v>8306320.0</v>
      </c>
      <c r="L39" s="24"/>
      <c r="M39" s="26" t="n">
        <f>2384000</f>
        <v>2384000.0</v>
      </c>
      <c r="N39" s="25"/>
      <c r="O39" s="26" t="n">
        <f>10690320</f>
        <v>1.069032E7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3"/>
      <c r="T39" s="26" t="str">
        <f>"－"</f>
        <v>－</v>
      </c>
      <c r="U39" s="24"/>
      <c r="V39" s="26" t="str">
        <f>"－"</f>
        <v>－</v>
      </c>
      <c r="W39" s="25"/>
      <c r="X39" s="26" t="str">
        <f>"－"</f>
        <v>－</v>
      </c>
      <c r="Y39" s="23"/>
      <c r="Z39" s="26" t="n">
        <f>12844</f>
        <v>12844.0</v>
      </c>
      <c r="AA39" s="24"/>
      <c r="AB39" s="26" t="n">
        <f>10789</f>
        <v>10789.0</v>
      </c>
      <c r="AC39" s="25"/>
      <c r="AD39" s="26" t="n">
        <f>23633</f>
        <v>23633.0</v>
      </c>
    </row>
  </sheetData>
  <mergeCells count="38"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Y9:Z9"/>
    <mergeCell ref="L9:M9"/>
    <mergeCell ref="N9:O9"/>
    <mergeCell ref="S9:T9"/>
    <mergeCell ref="U9:V9"/>
    <mergeCell ref="W9:X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BO_DM0034</vt:lpstr>
      <vt:lpstr>BO_DM0034!Print_Titles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2018-10-23T05:34:15Z</dcterms:created>
  <cp:lastPrinted>2018-10-23T05:37:37Z</cp:lastPrinted>
  <dcterms:modified xsi:type="dcterms:W3CDTF">2020-09-04T01:52:43Z</dcterms:modified>
</cp:coreProperties>
</file>