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<sst xmlns="http://schemas.openxmlformats.org/spreadsheetml/2006/main" count="173" uniqueCount="61">
  <si>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</si>
  <si>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</si>
  <si>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</si>
  <si>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</si>
  <si>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</si>
  <si>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</si>
  <si>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</si>
  <si>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</si>
  <si>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</si>
  <si>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</si>
  <si>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</si>
  <si>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</si>
  <si>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</si>
  <si>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</si>
  <si>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</si>
  <si>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</si>
  <si>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</si>
  <si>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</si>
  <si>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</si>
  <si>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</si>
  <si>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</si>
  <si>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</si>
  <si>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</si>
  <si>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</si>
  <si>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</si>
  <si>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</si>
  <si>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</si>
  <si>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長期国債先物オプション</t>
  </si>
  <si>
    <t>Options on 10-year JGB Futures</t>
  </si>
  <si>
    <t>◎</t>
  </si>
  <si>
    <t>2</t>
  </si>
  <si>
    <t>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</si>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</sst>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99</f>
        <v>99.0</v>
      </c>
      <c r="F10" s="24"/>
      <c r="G10" s="26" t="n">
        <f>212</f>
        <v>212.0</v>
      </c>
      <c r="H10" s="25"/>
      <c r="I10" s="26" t="n">
        <f>311</f>
        <v>311.0</v>
      </c>
      <c r="J10" s="23"/>
      <c r="K10" s="26" t="n">
        <f>24640000</f>
        <v>2.464E7</v>
      </c>
      <c r="L10" s="24"/>
      <c r="M10" s="26" t="n">
        <f>52420000</f>
        <v>5.242E7</v>
      </c>
      <c r="N10" s="25"/>
      <c r="O10" s="26" t="n">
        <f>77060000</f>
        <v>7.706E7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30</f>
        <v>30.0</v>
      </c>
      <c r="U10" s="24" t="s">
        <v>29</v>
      </c>
      <c r="V10" s="26" t="n">
        <f>120</f>
        <v>120.0</v>
      </c>
      <c r="W10" s="25" t="s">
        <v>29</v>
      </c>
      <c r="X10" s="26" t="n">
        <f>150</f>
        <v>150.0</v>
      </c>
      <c r="Y10" s="23"/>
      <c r="Z10" s="26" t="n">
        <f>473</f>
        <v>473.0</v>
      </c>
      <c r="AA10" s="24"/>
      <c r="AB10" s="26" t="n">
        <f>245</f>
        <v>245.0</v>
      </c>
      <c r="AC10" s="25"/>
      <c r="AD10" s="26" t="n">
        <f>718</f>
        <v>718.0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67</f>
        <v>67.0</v>
      </c>
      <c r="F11" s="24"/>
      <c r="G11" s="26" t="n">
        <f>70</f>
        <v>70.0</v>
      </c>
      <c r="H11" s="25"/>
      <c r="I11" s="26" t="n">
        <f>137</f>
        <v>137.0</v>
      </c>
      <c r="J11" s="23"/>
      <c r="K11" s="26" t="n">
        <f>22510000</f>
        <v>2.251E7</v>
      </c>
      <c r="L11" s="24"/>
      <c r="M11" s="26" t="n">
        <f>12500000</f>
        <v>1.25E7</v>
      </c>
      <c r="N11" s="25"/>
      <c r="O11" s="26" t="n">
        <f>35010000</f>
        <v>3.501E7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15</f>
        <v>15.0</v>
      </c>
      <c r="U11" s="24" t="s">
        <v>31</v>
      </c>
      <c r="V11" s="26" t="str">
        <f>"－"</f>
        <v>－</v>
      </c>
      <c r="W11" s="25"/>
      <c r="X11" s="26" t="n">
        <f>15</f>
        <v>15.0</v>
      </c>
      <c r="Y11" s="23"/>
      <c r="Z11" s="26" t="n">
        <f>540</f>
        <v>540.0</v>
      </c>
      <c r="AA11" s="24"/>
      <c r="AB11" s="26" t="n">
        <f>252</f>
        <v>252.0</v>
      </c>
      <c r="AC11" s="25"/>
      <c r="AD11" s="26" t="n">
        <f>792</f>
        <v>792.0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 t="n">
        <f>91</f>
        <v>91.0</v>
      </c>
      <c r="F14" s="24" t="s">
        <v>31</v>
      </c>
      <c r="G14" s="26" t="n">
        <f>1</f>
        <v>1.0</v>
      </c>
      <c r="H14" s="25"/>
      <c r="I14" s="26" t="n">
        <f>92</f>
        <v>92.0</v>
      </c>
      <c r="J14" s="23"/>
      <c r="K14" s="26" t="n">
        <f>15400000</f>
        <v>1.54E7</v>
      </c>
      <c r="L14" s="24" t="s">
        <v>31</v>
      </c>
      <c r="M14" s="26" t="n">
        <f>40000</f>
        <v>40000.0</v>
      </c>
      <c r="N14" s="25"/>
      <c r="O14" s="26" t="n">
        <f>15440000</f>
        <v>1.544E7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15</f>
        <v>15.0</v>
      </c>
      <c r="U14" s="24"/>
      <c r="V14" s="26" t="str">
        <f>"－"</f>
        <v>－</v>
      </c>
      <c r="W14" s="25"/>
      <c r="X14" s="26" t="n">
        <f>15</f>
        <v>15.0</v>
      </c>
      <c r="Y14" s="23"/>
      <c r="Z14" s="26" t="n">
        <f>600</f>
        <v>600.0</v>
      </c>
      <c r="AA14" s="24"/>
      <c r="AB14" s="26" t="n">
        <f>252</f>
        <v>252.0</v>
      </c>
      <c r="AC14" s="25"/>
      <c r="AD14" s="26" t="n">
        <f>852</f>
        <v>852.0</v>
      </c>
    </row>
    <row r="15">
      <c r="A15" s="21" t="s">
        <v>35</v>
      </c>
      <c r="B15" s="22" t="s">
        <v>27</v>
      </c>
      <c r="C15" s="22" t="s">
        <v>28</v>
      </c>
      <c r="D15" s="23" t="s">
        <v>31</v>
      </c>
      <c r="E15" s="26" t="n">
        <f>6</f>
        <v>6.0</v>
      </c>
      <c r="F15" s="24"/>
      <c r="G15" s="26" t="n">
        <f>20</f>
        <v>20.0</v>
      </c>
      <c r="H15" s="25" t="s">
        <v>31</v>
      </c>
      <c r="I15" s="26" t="n">
        <f>26</f>
        <v>26.0</v>
      </c>
      <c r="J15" s="23" t="s">
        <v>31</v>
      </c>
      <c r="K15" s="26" t="n">
        <f>2020000</f>
        <v>2020000.0</v>
      </c>
      <c r="L15" s="24"/>
      <c r="M15" s="26" t="n">
        <f>1160000</f>
        <v>1160000.0</v>
      </c>
      <c r="N15" s="25" t="s">
        <v>31</v>
      </c>
      <c r="O15" s="26" t="n">
        <f>3180000</f>
        <v>3180000.0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 t="s">
        <v>31</v>
      </c>
      <c r="T15" s="26" t="str">
        <f>"－"</f>
        <v>－</v>
      </c>
      <c r="U15" s="24"/>
      <c r="V15" s="26" t="str">
        <f>"－"</f>
        <v>－</v>
      </c>
      <c r="W15" s="25" t="s">
        <v>31</v>
      </c>
      <c r="X15" s="26" t="str">
        <f>"－"</f>
        <v>－</v>
      </c>
      <c r="Y15" s="23"/>
      <c r="Z15" s="26" t="n">
        <f>606</f>
        <v>606.0</v>
      </c>
      <c r="AA15" s="24"/>
      <c r="AB15" s="26" t="n">
        <f>267</f>
        <v>267.0</v>
      </c>
      <c r="AC15" s="25"/>
      <c r="AD15" s="26" t="n">
        <f>873</f>
        <v>873.0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133</f>
        <v>133.0</v>
      </c>
      <c r="F16" s="24" t="s">
        <v>29</v>
      </c>
      <c r="G16" s="26" t="n">
        <f>401</f>
        <v>401.0</v>
      </c>
      <c r="H16" s="25" t="s">
        <v>29</v>
      </c>
      <c r="I16" s="26" t="n">
        <f>534</f>
        <v>534.0</v>
      </c>
      <c r="J16" s="23"/>
      <c r="K16" s="26" t="n">
        <f>32040000</f>
        <v>3.204E7</v>
      </c>
      <c r="L16" s="24" t="s">
        <v>29</v>
      </c>
      <c r="M16" s="26" t="n">
        <f>60120000</f>
        <v>6.012E7</v>
      </c>
      <c r="N16" s="25" t="s">
        <v>29</v>
      </c>
      <c r="O16" s="26" t="n">
        <f>92160000</f>
        <v>9.216E7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722</f>
        <v>722.0</v>
      </c>
      <c r="AA16" s="24"/>
      <c r="AB16" s="26" t="n">
        <f>651</f>
        <v>651.0</v>
      </c>
      <c r="AC16" s="25"/>
      <c r="AD16" s="26" t="n">
        <f>1373</f>
        <v>1373.0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110</f>
        <v>110.0</v>
      </c>
      <c r="F17" s="24"/>
      <c r="G17" s="26" t="n">
        <f>147</f>
        <v>147.0</v>
      </c>
      <c r="H17" s="25"/>
      <c r="I17" s="26" t="n">
        <f>257</f>
        <v>257.0</v>
      </c>
      <c r="J17" s="23"/>
      <c r="K17" s="26" t="n">
        <f>30480000</f>
        <v>3.048E7</v>
      </c>
      <c r="L17" s="24"/>
      <c r="M17" s="26" t="n">
        <f>28070000</f>
        <v>2.807E7</v>
      </c>
      <c r="N17" s="25"/>
      <c r="O17" s="26" t="n">
        <f>58550000</f>
        <v>5.855E7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821</f>
        <v>821.0</v>
      </c>
      <c r="AA17" s="24"/>
      <c r="AB17" s="26" t="n">
        <f>771</f>
        <v>771.0</v>
      </c>
      <c r="AC17" s="25"/>
      <c r="AD17" s="26" t="n">
        <f>1592</f>
        <v>1592.0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71</f>
        <v>71.0</v>
      </c>
      <c r="F18" s="24"/>
      <c r="G18" s="26" t="n">
        <f>205</f>
        <v>205.0</v>
      </c>
      <c r="H18" s="25"/>
      <c r="I18" s="26" t="n">
        <f>276</f>
        <v>276.0</v>
      </c>
      <c r="J18" s="23"/>
      <c r="K18" s="26" t="n">
        <f>8930000</f>
        <v>8930000.0</v>
      </c>
      <c r="L18" s="24"/>
      <c r="M18" s="26" t="n">
        <f>25850000</f>
        <v>2.585E7</v>
      </c>
      <c r="N18" s="25"/>
      <c r="O18" s="26" t="n">
        <f>34780000</f>
        <v>3.478E7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871</f>
        <v>871.0</v>
      </c>
      <c r="AA18" s="24"/>
      <c r="AB18" s="26" t="n">
        <f>971</f>
        <v>971.0</v>
      </c>
      <c r="AC18" s="25"/>
      <c r="AD18" s="26" t="n">
        <f>1842</f>
        <v>1842.0</v>
      </c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66</f>
        <v>66.0</v>
      </c>
      <c r="F21" s="24"/>
      <c r="G21" s="26" t="n">
        <f>60</f>
        <v>60.0</v>
      </c>
      <c r="H21" s="25"/>
      <c r="I21" s="26" t="n">
        <f>126</f>
        <v>126.0</v>
      </c>
      <c r="J21" s="23"/>
      <c r="K21" s="26" t="n">
        <f>11390000</f>
        <v>1.139E7</v>
      </c>
      <c r="L21" s="24"/>
      <c r="M21" s="26" t="n">
        <f>9200000</f>
        <v>9200000.0</v>
      </c>
      <c r="N21" s="25"/>
      <c r="O21" s="26" t="n">
        <f>20590000</f>
        <v>2.059E7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37</f>
        <v>37.0</v>
      </c>
      <c r="U21" s="24"/>
      <c r="V21" s="26" t="str">
        <f>"－"</f>
        <v>－</v>
      </c>
      <c r="W21" s="25"/>
      <c r="X21" s="26" t="n">
        <f>37</f>
        <v>37.0</v>
      </c>
      <c r="Y21" s="23"/>
      <c r="Z21" s="26" t="n">
        <f>894</f>
        <v>894.0</v>
      </c>
      <c r="AA21" s="24"/>
      <c r="AB21" s="26" t="n">
        <f>996</f>
        <v>996.0</v>
      </c>
      <c r="AC21" s="25"/>
      <c r="AD21" s="26" t="n">
        <f>1890</f>
        <v>1890.0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10</f>
        <v>10.0</v>
      </c>
      <c r="F22" s="24"/>
      <c r="G22" s="26" t="n">
        <f>57</f>
        <v>57.0</v>
      </c>
      <c r="H22" s="25"/>
      <c r="I22" s="26" t="n">
        <f>67</f>
        <v>67.0</v>
      </c>
      <c r="J22" s="23"/>
      <c r="K22" s="26" t="n">
        <f>2920000</f>
        <v>2920000.0</v>
      </c>
      <c r="L22" s="24"/>
      <c r="M22" s="26" t="n">
        <f>5270000</f>
        <v>5270000.0</v>
      </c>
      <c r="N22" s="25"/>
      <c r="O22" s="26" t="n">
        <f>8190000</f>
        <v>8190000.0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4</f>
        <v>4.0</v>
      </c>
      <c r="U22" s="24"/>
      <c r="V22" s="26" t="str">
        <f>"－"</f>
        <v>－</v>
      </c>
      <c r="W22" s="25"/>
      <c r="X22" s="26" t="n">
        <f>4</f>
        <v>4.0</v>
      </c>
      <c r="Y22" s="23"/>
      <c r="Z22" s="26" t="n">
        <f>904</f>
        <v>904.0</v>
      </c>
      <c r="AA22" s="24"/>
      <c r="AB22" s="26" t="n">
        <f>997</f>
        <v>997.0</v>
      </c>
      <c r="AC22" s="25"/>
      <c r="AD22" s="26" t="n">
        <f>1901</f>
        <v>1901.0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33</f>
        <v>33.0</v>
      </c>
      <c r="F23" s="24"/>
      <c r="G23" s="26" t="n">
        <f>25</f>
        <v>25.0</v>
      </c>
      <c r="H23" s="25"/>
      <c r="I23" s="26" t="n">
        <f>58</f>
        <v>58.0</v>
      </c>
      <c r="J23" s="23"/>
      <c r="K23" s="26" t="n">
        <f>7090000</f>
        <v>7090000.0</v>
      </c>
      <c r="L23" s="24"/>
      <c r="M23" s="26" t="n">
        <f>8250000</f>
        <v>8250000.0</v>
      </c>
      <c r="N23" s="25"/>
      <c r="O23" s="26" t="n">
        <f>15340000</f>
        <v>1.534E7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934</f>
        <v>934.0</v>
      </c>
      <c r="AA23" s="24"/>
      <c r="AB23" s="26" t="n">
        <f>1007</f>
        <v>1007.0</v>
      </c>
      <c r="AC23" s="25"/>
      <c r="AD23" s="26" t="n">
        <f>1941</f>
        <v>1941.0</v>
      </c>
    </row>
    <row r="24">
      <c r="A24" s="21" t="s">
        <v>44</v>
      </c>
      <c r="B24" s="22" t="s">
        <v>27</v>
      </c>
      <c r="C24" s="22" t="s">
        <v>28</v>
      </c>
      <c r="D24" s="23" t="s">
        <v>29</v>
      </c>
      <c r="E24" s="26" t="n">
        <f>244</f>
        <v>244.0</v>
      </c>
      <c r="F24" s="24"/>
      <c r="G24" s="26" t="n">
        <f>12</f>
        <v>12.0</v>
      </c>
      <c r="H24" s="25"/>
      <c r="I24" s="26" t="n">
        <f>256</f>
        <v>256.0</v>
      </c>
      <c r="J24" s="23"/>
      <c r="K24" s="26" t="n">
        <f>32360000</f>
        <v>3.236E7</v>
      </c>
      <c r="L24" s="24"/>
      <c r="M24" s="26" t="n">
        <f>3320000</f>
        <v>3320000.0</v>
      </c>
      <c r="N24" s="25"/>
      <c r="O24" s="26" t="n">
        <f>35680000</f>
        <v>3.568E7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55</f>
        <v>55.0</v>
      </c>
      <c r="U24" s="24"/>
      <c r="V24" s="26" t="str">
        <f>"－"</f>
        <v>－</v>
      </c>
      <c r="W24" s="25"/>
      <c r="X24" s="26" t="n">
        <f>55</f>
        <v>55.0</v>
      </c>
      <c r="Y24" s="23"/>
      <c r="Z24" s="26" t="n">
        <f>1125</f>
        <v>1125.0</v>
      </c>
      <c r="AA24" s="24"/>
      <c r="AB24" s="26" t="n">
        <f>1018</f>
        <v>1018.0</v>
      </c>
      <c r="AC24" s="25"/>
      <c r="AD24" s="26" t="n">
        <f>2143</f>
        <v>2143.0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215</f>
        <v>215.0</v>
      </c>
      <c r="F25" s="24"/>
      <c r="G25" s="26" t="n">
        <f>91</f>
        <v>91.0</v>
      </c>
      <c r="H25" s="25"/>
      <c r="I25" s="26" t="n">
        <f>306</f>
        <v>306.0</v>
      </c>
      <c r="J25" s="23"/>
      <c r="K25" s="26" t="n">
        <f>22550000</f>
        <v>2.255E7</v>
      </c>
      <c r="L25" s="24"/>
      <c r="M25" s="26" t="n">
        <f>21510000</f>
        <v>2.151E7</v>
      </c>
      <c r="N25" s="25"/>
      <c r="O25" s="26" t="n">
        <f>44060000</f>
        <v>4.406E7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100</f>
        <v>100.0</v>
      </c>
      <c r="U25" s="24"/>
      <c r="V25" s="26" t="str">
        <f>"－"</f>
        <v>－</v>
      </c>
      <c r="W25" s="25"/>
      <c r="X25" s="26" t="n">
        <f>100</f>
        <v>100.0</v>
      </c>
      <c r="Y25" s="23"/>
      <c r="Z25" s="26" t="n">
        <f>1298</f>
        <v>1298.0</v>
      </c>
      <c r="AA25" s="24"/>
      <c r="AB25" s="26" t="n">
        <f>1057</f>
        <v>1057.0</v>
      </c>
      <c r="AC25" s="25"/>
      <c r="AD25" s="26" t="n">
        <f>2355</f>
        <v>2355.0</v>
      </c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 t="n">
        <f>159</f>
        <v>159.0</v>
      </c>
      <c r="F28" s="24"/>
      <c r="G28" s="26" t="n">
        <f>77</f>
        <v>77.0</v>
      </c>
      <c r="H28" s="25"/>
      <c r="I28" s="26" t="n">
        <f>236</f>
        <v>236.0</v>
      </c>
      <c r="J28" s="23"/>
      <c r="K28" s="26" t="n">
        <f>18630000</f>
        <v>1.863E7</v>
      </c>
      <c r="L28" s="24"/>
      <c r="M28" s="26" t="n">
        <f>13810000</f>
        <v>1.381E7</v>
      </c>
      <c r="N28" s="25"/>
      <c r="O28" s="26" t="n">
        <f>32440000</f>
        <v>3.244E7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 t="s">
        <v>29</v>
      </c>
      <c r="T28" s="26" t="n">
        <f>102</f>
        <v>102.0</v>
      </c>
      <c r="U28" s="24"/>
      <c r="V28" s="26" t="str">
        <f>"－"</f>
        <v>－</v>
      </c>
      <c r="W28" s="25"/>
      <c r="X28" s="26" t="n">
        <f>102</f>
        <v>102.0</v>
      </c>
      <c r="Y28" s="23"/>
      <c r="Z28" s="26" t="n">
        <f>1420</f>
        <v>1420.0</v>
      </c>
      <c r="AA28" s="24"/>
      <c r="AB28" s="26" t="n">
        <f>1085</f>
        <v>1085.0</v>
      </c>
      <c r="AC28" s="25"/>
      <c r="AD28" s="26" t="n">
        <f>2505</f>
        <v>2505.0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169</f>
        <v>169.0</v>
      </c>
      <c r="F29" s="24"/>
      <c r="G29" s="26" t="n">
        <f>100</f>
        <v>100.0</v>
      </c>
      <c r="H29" s="25"/>
      <c r="I29" s="26" t="n">
        <f>269</f>
        <v>269.0</v>
      </c>
      <c r="J29" s="23"/>
      <c r="K29" s="26" t="n">
        <f>29070000</f>
        <v>2.907E7</v>
      </c>
      <c r="L29" s="24"/>
      <c r="M29" s="26" t="n">
        <f>7660000</f>
        <v>7660000.0</v>
      </c>
      <c r="N29" s="25"/>
      <c r="O29" s="26" t="n">
        <f>36730000</f>
        <v>3.673E7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35</f>
        <v>35.0</v>
      </c>
      <c r="U29" s="24"/>
      <c r="V29" s="26" t="str">
        <f>"－"</f>
        <v>－</v>
      </c>
      <c r="W29" s="25"/>
      <c r="X29" s="26" t="n">
        <f>35</f>
        <v>35.0</v>
      </c>
      <c r="Y29" s="23"/>
      <c r="Z29" s="26" t="n">
        <f>1572</f>
        <v>1572.0</v>
      </c>
      <c r="AA29" s="24"/>
      <c r="AB29" s="26" t="n">
        <f>1109</f>
        <v>1109.0</v>
      </c>
      <c r="AC29" s="25"/>
      <c r="AD29" s="26" t="n">
        <f>2681</f>
        <v>2681.0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154</f>
        <v>154.0</v>
      </c>
      <c r="F30" s="24"/>
      <c r="G30" s="26" t="n">
        <f>209</f>
        <v>209.0</v>
      </c>
      <c r="H30" s="25"/>
      <c r="I30" s="26" t="n">
        <f>363</f>
        <v>363.0</v>
      </c>
      <c r="J30" s="23"/>
      <c r="K30" s="26" t="n">
        <f>32710000</f>
        <v>3.271E7</v>
      </c>
      <c r="L30" s="24"/>
      <c r="M30" s="26" t="n">
        <f>23010000</f>
        <v>2.301E7</v>
      </c>
      <c r="N30" s="25"/>
      <c r="O30" s="26" t="n">
        <f>55720000</f>
        <v>5.572E7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1680</f>
        <v>1680.0</v>
      </c>
      <c r="AA30" s="24"/>
      <c r="AB30" s="26" t="n">
        <f>1253</f>
        <v>1253.0</v>
      </c>
      <c r="AC30" s="25"/>
      <c r="AD30" s="26" t="n">
        <f>2933</f>
        <v>2933.0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195</f>
        <v>195.0</v>
      </c>
      <c r="F31" s="24"/>
      <c r="G31" s="26" t="n">
        <f>41</f>
        <v>41.0</v>
      </c>
      <c r="H31" s="25"/>
      <c r="I31" s="26" t="n">
        <f>236</f>
        <v>236.0</v>
      </c>
      <c r="J31" s="23" t="s">
        <v>29</v>
      </c>
      <c r="K31" s="26" t="n">
        <f>36920000</f>
        <v>3.692E7</v>
      </c>
      <c r="L31" s="24"/>
      <c r="M31" s="26" t="n">
        <f>5020000</f>
        <v>5020000.0</v>
      </c>
      <c r="N31" s="25"/>
      <c r="O31" s="26" t="n">
        <f>41940000</f>
        <v>4.194E7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1792</f>
        <v>1792.0</v>
      </c>
      <c r="AA31" s="24"/>
      <c r="AB31" s="26" t="n">
        <f>1260</f>
        <v>1260.0</v>
      </c>
      <c r="AC31" s="25"/>
      <c r="AD31" s="26" t="n">
        <f>3052</f>
        <v>3052.0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41</f>
        <v>41.0</v>
      </c>
      <c r="F32" s="24"/>
      <c r="G32" s="26" t="n">
        <f>40</f>
        <v>40.0</v>
      </c>
      <c r="H32" s="25"/>
      <c r="I32" s="26" t="n">
        <f>81</f>
        <v>81.0</v>
      </c>
      <c r="J32" s="23"/>
      <c r="K32" s="26" t="n">
        <f>8480000</f>
        <v>8480000.0</v>
      </c>
      <c r="L32" s="24"/>
      <c r="M32" s="26" t="n">
        <f>5200000</f>
        <v>5200000.0</v>
      </c>
      <c r="N32" s="25"/>
      <c r="O32" s="26" t="n">
        <f>13680000</f>
        <v>1.368E7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1813</f>
        <v>1813.0</v>
      </c>
      <c r="AA32" s="24"/>
      <c r="AB32" s="26" t="n">
        <f>1246</f>
        <v>1246.0</v>
      </c>
      <c r="AC32" s="25"/>
      <c r="AD32" s="26" t="n">
        <f>3059</f>
        <v>3059.0</v>
      </c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 t="n">
        <f>84</f>
        <v>84.0</v>
      </c>
      <c r="F35" s="24"/>
      <c r="G35" s="26" t="n">
        <f>249</f>
        <v>249.0</v>
      </c>
      <c r="H35" s="25"/>
      <c r="I35" s="26" t="n">
        <f>333</f>
        <v>333.0</v>
      </c>
      <c r="J35" s="23"/>
      <c r="K35" s="26" t="n">
        <f>18650000</f>
        <v>1.865E7</v>
      </c>
      <c r="L35" s="24"/>
      <c r="M35" s="26" t="n">
        <f>9550000</f>
        <v>9550000.0</v>
      </c>
      <c r="N35" s="25"/>
      <c r="O35" s="26" t="n">
        <f>28200000</f>
        <v>2.82E7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1839</f>
        <v>1839.0</v>
      </c>
      <c r="AA35" s="24"/>
      <c r="AB35" s="26" t="n">
        <f>1325</f>
        <v>1325.0</v>
      </c>
      <c r="AC35" s="25"/>
      <c r="AD35" s="26" t="n">
        <f>3164</f>
        <v>3164.0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111</f>
        <v>111.0</v>
      </c>
      <c r="F36" s="24"/>
      <c r="G36" s="26" t="n">
        <f>26</f>
        <v>26.0</v>
      </c>
      <c r="H36" s="25"/>
      <c r="I36" s="26" t="n">
        <f>137</f>
        <v>137.0</v>
      </c>
      <c r="J36" s="23"/>
      <c r="K36" s="26" t="n">
        <f>16830000</f>
        <v>1.683E7</v>
      </c>
      <c r="L36" s="24"/>
      <c r="M36" s="26" t="n">
        <f>6390000</f>
        <v>6390000.0</v>
      </c>
      <c r="N36" s="25"/>
      <c r="O36" s="26" t="n">
        <f>23220000</f>
        <v>2.322E7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25</f>
        <v>25.0</v>
      </c>
      <c r="U36" s="24"/>
      <c r="V36" s="26" t="str">
        <f>"－"</f>
        <v>－</v>
      </c>
      <c r="W36" s="25"/>
      <c r="X36" s="26" t="n">
        <f>25</f>
        <v>25.0</v>
      </c>
      <c r="Y36" s="23"/>
      <c r="Z36" s="26" t="n">
        <f>1939</f>
        <v>1939.0</v>
      </c>
      <c r="AA36" s="24"/>
      <c r="AB36" s="26" t="n">
        <f>1345</f>
        <v>1345.0</v>
      </c>
      <c r="AC36" s="25"/>
      <c r="AD36" s="26" t="n">
        <f>3284</f>
        <v>3284.0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63</f>
        <v>63.0</v>
      </c>
      <c r="F37" s="24"/>
      <c r="G37" s="26" t="n">
        <f>57</f>
        <v>57.0</v>
      </c>
      <c r="H37" s="25"/>
      <c r="I37" s="26" t="n">
        <f>120</f>
        <v>120.0</v>
      </c>
      <c r="J37" s="23"/>
      <c r="K37" s="26" t="n">
        <f>6950000</f>
        <v>6950000.0</v>
      </c>
      <c r="L37" s="24"/>
      <c r="M37" s="26" t="n">
        <f>3110000</f>
        <v>3110000.0</v>
      </c>
      <c r="N37" s="25"/>
      <c r="O37" s="26" t="n">
        <f>10060000</f>
        <v>1.006E7</v>
      </c>
      <c r="P37" s="27" t="n">
        <f>30</f>
        <v>30.0</v>
      </c>
      <c r="Q37" s="28" t="str">
        <f>"－"</f>
        <v>－</v>
      </c>
      <c r="R37" s="29" t="n">
        <f>30</f>
        <v>30.0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1940</f>
        <v>1940.0</v>
      </c>
      <c r="AA37" s="24"/>
      <c r="AB37" s="26" t="n">
        <f>1393</f>
        <v>1393.0</v>
      </c>
      <c r="AC37" s="25"/>
      <c r="AD37" s="26" t="n">
        <f>3333</f>
        <v>3333.0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120</f>
        <v>120.0</v>
      </c>
      <c r="F38" s="24"/>
      <c r="G38" s="26" t="n">
        <f>40</f>
        <v>40.0</v>
      </c>
      <c r="H38" s="25"/>
      <c r="I38" s="26" t="n">
        <f>160</f>
        <v>160.0</v>
      </c>
      <c r="J38" s="23"/>
      <c r="K38" s="26" t="n">
        <f>10490000</f>
        <v>1.049E7</v>
      </c>
      <c r="L38" s="24"/>
      <c r="M38" s="26" t="n">
        <f>2510000</f>
        <v>2510000.0</v>
      </c>
      <c r="N38" s="25"/>
      <c r="O38" s="26" t="n">
        <f>13000000</f>
        <v>1.3E7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 t="s">
        <v>29</v>
      </c>
      <c r="Z38" s="26" t="n">
        <f>1972</f>
        <v>1972.0</v>
      </c>
      <c r="AA38" s="24" t="s">
        <v>29</v>
      </c>
      <c r="AB38" s="26" t="n">
        <f>1423</f>
        <v>1423.0</v>
      </c>
      <c r="AC38" s="25" t="s">
        <v>29</v>
      </c>
      <c r="AD38" s="26" t="n">
        <f>3395</f>
        <v>3395.0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230</f>
        <v>230.0</v>
      </c>
      <c r="F39" s="24"/>
      <c r="G39" s="26" t="n">
        <f>96</f>
        <v>96.0</v>
      </c>
      <c r="H39" s="25"/>
      <c r="I39" s="26" t="n">
        <f>326</f>
        <v>326.0</v>
      </c>
      <c r="J39" s="23"/>
      <c r="K39" s="26" t="n">
        <f>35825000</f>
        <v>3.5825E7</v>
      </c>
      <c r="L39" s="24"/>
      <c r="M39" s="26" t="n">
        <f>25340000</f>
        <v>2.534E7</v>
      </c>
      <c r="N39" s="25"/>
      <c r="O39" s="26" t="n">
        <f>61165000</f>
        <v>6.1165E7</v>
      </c>
      <c r="P39" s="27" t="n">
        <f>1167</f>
        <v>1167.0</v>
      </c>
      <c r="Q39" s="28" t="n">
        <f>5</f>
        <v>5.0</v>
      </c>
      <c r="R39" s="29" t="n">
        <f>1172</f>
        <v>1172.0</v>
      </c>
      <c r="S39" s="23"/>
      <c r="T39" s="26" t="n">
        <f>55</f>
        <v>55.0</v>
      </c>
      <c r="U39" s="24"/>
      <c r="V39" s="26" t="str">
        <f>"－"</f>
        <v>－</v>
      </c>
      <c r="W39" s="25"/>
      <c r="X39" s="26" t="n">
        <f>55</f>
        <v>55.0</v>
      </c>
      <c r="Y39" s="23" t="s">
        <v>31</v>
      </c>
      <c r="Z39" s="26" t="n">
        <f>237</f>
        <v>237.0</v>
      </c>
      <c r="AA39" s="24" t="s">
        <v>31</v>
      </c>
      <c r="AB39" s="26" t="n">
        <f>63</f>
        <v>63.0</v>
      </c>
      <c r="AC39" s="25" t="s">
        <v>31</v>
      </c>
      <c r="AD39" s="26" t="n">
        <f>300</f>
        <v>300.0</v>
      </c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