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<sst xmlns="http://schemas.openxmlformats.org/spreadsheetml/2006/main" count="170" uniqueCount="62">
  <si>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</si>
  <si>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</si>
  <si>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</si>
  <si>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</si>
  <si>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</si>
  <si>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</si>
  <si>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</si>
  <si>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</si>
  <si>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</si>
  <si>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</si>
  <si>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</si>
  <si>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</si>
  <si>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</si>
  <si>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</si>
  <si>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</si>
  <si>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</si>
  <si>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</si>
  <si>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</si>
  <si>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</si>
  <si>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</si>
  <si>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</si>
  <si>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</si>
  <si>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</si>
  <si>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</si>
  <si>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</si>
  <si>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</si>
  <si>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1.1</t>
  </si>
  <si>
    <t>有価証券オプション</t>
  </si>
  <si>
    <t>Securities Options</t>
  </si>
  <si>
    <t>2</t>
  </si>
  <si>
    <t>3</t>
  </si>
  <si>
    <t>4</t>
  </si>
  <si>
    <t>◎●</t>
  </si>
  <si>
    <t>●</t>
  </si>
  <si>
    <t>5</t>
  </si>
  <si>
    <t>◎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</si>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</sst>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30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31</v>
      </c>
      <c r="B13" s="22" t="s">
        <v>27</v>
      </c>
      <c r="C13" s="22" t="s">
        <v>28</v>
      </c>
      <c r="D13" s="23"/>
      <c r="E13" s="26" t="n">
        <f>187</f>
        <v>187.0</v>
      </c>
      <c r="F13" s="24"/>
      <c r="G13" s="26" t="n">
        <f>4015</f>
        <v>4015.0</v>
      </c>
      <c r="H13" s="25"/>
      <c r="I13" s="26" t="n">
        <f>4202</f>
        <v>4202.0</v>
      </c>
      <c r="J13" s="23"/>
      <c r="K13" s="26" t="n">
        <f>3123680</f>
        <v>3123680.0</v>
      </c>
      <c r="L13" s="24"/>
      <c r="M13" s="26" t="n">
        <f>5028000</f>
        <v>5028000.0</v>
      </c>
      <c r="N13" s="25"/>
      <c r="O13" s="26" t="n">
        <f>8151680</f>
        <v>8151680.0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 t="s">
        <v>32</v>
      </c>
      <c r="T13" s="26" t="str">
        <f>"－"</f>
        <v>－</v>
      </c>
      <c r="U13" s="24" t="s">
        <v>32</v>
      </c>
      <c r="V13" s="26" t="str">
        <f>"－"</f>
        <v>－</v>
      </c>
      <c r="W13" s="25" t="s">
        <v>32</v>
      </c>
      <c r="X13" s="26" t="str">
        <f>"－"</f>
        <v>－</v>
      </c>
      <c r="Y13" s="23"/>
      <c r="Z13" s="26" t="n">
        <f>118872</f>
        <v>118872.0</v>
      </c>
      <c r="AA13" s="24" t="s">
        <v>33</v>
      </c>
      <c r="AB13" s="26" t="n">
        <f>20200</f>
        <v>20200.0</v>
      </c>
      <c r="AC13" s="25"/>
      <c r="AD13" s="26" t="n">
        <f>139072</f>
        <v>139072.0</v>
      </c>
    </row>
    <row r="14">
      <c r="A14" s="21" t="s">
        <v>34</v>
      </c>
      <c r="B14" s="22" t="s">
        <v>27</v>
      </c>
      <c r="C14" s="22" t="s">
        <v>28</v>
      </c>
      <c r="D14" s="23"/>
      <c r="E14" s="26" t="n">
        <f>2650</f>
        <v>2650.0</v>
      </c>
      <c r="F14" s="24" t="s">
        <v>35</v>
      </c>
      <c r="G14" s="26" t="n">
        <f>17025</f>
        <v>17025.0</v>
      </c>
      <c r="H14" s="25"/>
      <c r="I14" s="26" t="n">
        <f>19675</f>
        <v>19675.0</v>
      </c>
      <c r="J14" s="23"/>
      <c r="K14" s="26" t="n">
        <f>1228250</f>
        <v>1228250.0</v>
      </c>
      <c r="L14" s="24"/>
      <c r="M14" s="26" t="n">
        <f>12251480</f>
        <v>1.225148E7</v>
      </c>
      <c r="N14" s="25"/>
      <c r="O14" s="26" t="n">
        <f>13479730</f>
        <v>1.347973E7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/>
      <c r="Z14" s="26" t="n">
        <f>120222</f>
        <v>120222.0</v>
      </c>
      <c r="AA14" s="24"/>
      <c r="AB14" s="26" t="n">
        <f>21225</f>
        <v>21225.0</v>
      </c>
      <c r="AC14" s="25"/>
      <c r="AD14" s="26" t="n">
        <f>141447</f>
        <v>141447.0</v>
      </c>
    </row>
    <row r="15">
      <c r="A15" s="21" t="s">
        <v>36</v>
      </c>
      <c r="B15" s="22" t="s">
        <v>27</v>
      </c>
      <c r="C15" s="22" t="s">
        <v>28</v>
      </c>
      <c r="D15" s="23"/>
      <c r="E15" s="26"/>
      <c r="F15" s="24"/>
      <c r="G15" s="26"/>
      <c r="H15" s="25"/>
      <c r="I15" s="26"/>
      <c r="J15" s="23"/>
      <c r="K15" s="26"/>
      <c r="L15" s="24"/>
      <c r="M15" s="26"/>
      <c r="N15" s="25"/>
      <c r="O15" s="26"/>
      <c r="P15" s="27"/>
      <c r="Q15" s="28"/>
      <c r="R15" s="29"/>
      <c r="S15" s="23"/>
      <c r="T15" s="26"/>
      <c r="U15" s="24"/>
      <c r="V15" s="26"/>
      <c r="W15" s="25"/>
      <c r="X15" s="26"/>
      <c r="Y15" s="23"/>
      <c r="Z15" s="26"/>
      <c r="AA15" s="24"/>
      <c r="AB15" s="26"/>
      <c r="AC15" s="25"/>
      <c r="AD15" s="26"/>
    </row>
    <row r="16">
      <c r="A16" s="21" t="s">
        <v>37</v>
      </c>
      <c r="B16" s="22" t="s">
        <v>27</v>
      </c>
      <c r="C16" s="22" t="s">
        <v>28</v>
      </c>
      <c r="D16" s="23"/>
      <c r="E16" s="26"/>
      <c r="F16" s="24"/>
      <c r="G16" s="26"/>
      <c r="H16" s="25"/>
      <c r="I16" s="26"/>
      <c r="J16" s="23"/>
      <c r="K16" s="26"/>
      <c r="L16" s="24"/>
      <c r="M16" s="26"/>
      <c r="N16" s="25"/>
      <c r="O16" s="26"/>
      <c r="P16" s="27"/>
      <c r="Q16" s="28"/>
      <c r="R16" s="29"/>
      <c r="S16" s="23"/>
      <c r="T16" s="26"/>
      <c r="U16" s="24"/>
      <c r="V16" s="26"/>
      <c r="W16" s="25"/>
      <c r="X16" s="26"/>
      <c r="Y16" s="23"/>
      <c r="Z16" s="26"/>
      <c r="AA16" s="24"/>
      <c r="AB16" s="26"/>
      <c r="AC16" s="25"/>
      <c r="AD16" s="26"/>
    </row>
    <row r="17">
      <c r="A17" s="21" t="s">
        <v>38</v>
      </c>
      <c r="B17" s="22" t="s">
        <v>27</v>
      </c>
      <c r="C17" s="22" t="s">
        <v>28</v>
      </c>
      <c r="D17" s="23"/>
      <c r="E17" s="26"/>
      <c r="F17" s="24"/>
      <c r="G17" s="26"/>
      <c r="H17" s="25"/>
      <c r="I17" s="26"/>
      <c r="J17" s="23"/>
      <c r="K17" s="26"/>
      <c r="L17" s="24"/>
      <c r="M17" s="26"/>
      <c r="N17" s="25"/>
      <c r="O17" s="26"/>
      <c r="P17" s="27"/>
      <c r="Q17" s="28"/>
      <c r="R17" s="29"/>
      <c r="S17" s="23"/>
      <c r="T17" s="26"/>
      <c r="U17" s="24"/>
      <c r="V17" s="26"/>
      <c r="W17" s="25"/>
      <c r="X17" s="26"/>
      <c r="Y17" s="23"/>
      <c r="Z17" s="26"/>
      <c r="AA17" s="24"/>
      <c r="AB17" s="26"/>
      <c r="AC17" s="25"/>
      <c r="AD17" s="26"/>
    </row>
    <row r="18">
      <c r="A18" s="21" t="s">
        <v>39</v>
      </c>
      <c r="B18" s="22" t="s">
        <v>27</v>
      </c>
      <c r="C18" s="22" t="s">
        <v>28</v>
      </c>
      <c r="D18" s="23"/>
      <c r="E18" s="26" t="n">
        <f>3205</f>
        <v>3205.0</v>
      </c>
      <c r="F18" s="24"/>
      <c r="G18" s="26" t="n">
        <f>12</f>
        <v>12.0</v>
      </c>
      <c r="H18" s="25"/>
      <c r="I18" s="26" t="n">
        <f>3217</f>
        <v>3217.0</v>
      </c>
      <c r="J18" s="23"/>
      <c r="K18" s="26" t="n">
        <f>1244990</f>
        <v>1244990.0</v>
      </c>
      <c r="L18" s="24"/>
      <c r="M18" s="26" t="n">
        <f>66800</f>
        <v>66800.0</v>
      </c>
      <c r="N18" s="25"/>
      <c r="O18" s="26" t="n">
        <f>1311790</f>
        <v>1311790.0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str">
        <f>"－"</f>
        <v>－</v>
      </c>
      <c r="W18" s="25"/>
      <c r="X18" s="26" t="str">
        <f>"－"</f>
        <v>－</v>
      </c>
      <c r="Y18" s="23"/>
      <c r="Z18" s="26" t="n">
        <f>119317</f>
        <v>119317.0</v>
      </c>
      <c r="AA18" s="24"/>
      <c r="AB18" s="26" t="n">
        <f>21237</f>
        <v>21237.0</v>
      </c>
      <c r="AC18" s="25"/>
      <c r="AD18" s="26" t="n">
        <f>140554</f>
        <v>140554.0</v>
      </c>
    </row>
    <row r="19">
      <c r="A19" s="21" t="s">
        <v>40</v>
      </c>
      <c r="B19" s="22" t="s">
        <v>27</v>
      </c>
      <c r="C19" s="22" t="s">
        <v>28</v>
      </c>
      <c r="D19" s="23"/>
      <c r="E19" s="26" t="n">
        <f>2300</f>
        <v>2300.0</v>
      </c>
      <c r="F19" s="24"/>
      <c r="G19" s="26" t="n">
        <f>1020</f>
        <v>1020.0</v>
      </c>
      <c r="H19" s="25"/>
      <c r="I19" s="26" t="n">
        <f>3320</f>
        <v>3320.0</v>
      </c>
      <c r="J19" s="23"/>
      <c r="K19" s="26" t="n">
        <f>842000</f>
        <v>842000.0</v>
      </c>
      <c r="L19" s="24"/>
      <c r="M19" s="26" t="n">
        <f>1354280</f>
        <v>1354280.0</v>
      </c>
      <c r="N19" s="25"/>
      <c r="O19" s="26" t="n">
        <f>2196280</f>
        <v>2196280.0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str">
        <f>"－"</f>
        <v>－</v>
      </c>
      <c r="U19" s="24"/>
      <c r="V19" s="26" t="str">
        <f>"－"</f>
        <v>－</v>
      </c>
      <c r="W19" s="25"/>
      <c r="X19" s="26" t="str">
        <f>"－"</f>
        <v>－</v>
      </c>
      <c r="Y19" s="23" t="s">
        <v>35</v>
      </c>
      <c r="Z19" s="26" t="n">
        <f>121517</f>
        <v>121517.0</v>
      </c>
      <c r="AA19" s="24"/>
      <c r="AB19" s="26" t="n">
        <f>20257</f>
        <v>20257.0</v>
      </c>
      <c r="AC19" s="25" t="s">
        <v>35</v>
      </c>
      <c r="AD19" s="26" t="n">
        <f>141774</f>
        <v>141774.0</v>
      </c>
    </row>
    <row r="20">
      <c r="A20" s="21" t="s">
        <v>41</v>
      </c>
      <c r="B20" s="22" t="s">
        <v>27</v>
      </c>
      <c r="C20" s="22" t="s">
        <v>28</v>
      </c>
      <c r="D20" s="23"/>
      <c r="E20" s="26" t="n">
        <f>3150</f>
        <v>3150.0</v>
      </c>
      <c r="F20" s="24"/>
      <c r="G20" s="26" t="n">
        <f>6020</f>
        <v>6020.0</v>
      </c>
      <c r="H20" s="25"/>
      <c r="I20" s="26" t="n">
        <f>9170</f>
        <v>9170.0</v>
      </c>
      <c r="J20" s="23"/>
      <c r="K20" s="26" t="n">
        <f>1634500</f>
        <v>1634500.0</v>
      </c>
      <c r="L20" s="24"/>
      <c r="M20" s="26" t="n">
        <f>4099400</f>
        <v>4099400.0</v>
      </c>
      <c r="N20" s="25"/>
      <c r="O20" s="26" t="n">
        <f>5733900</f>
        <v>5733900.0</v>
      </c>
      <c r="P20" s="27" t="n">
        <f>85</f>
        <v>85.0</v>
      </c>
      <c r="Q20" s="28" t="n">
        <f>276</f>
        <v>276.0</v>
      </c>
      <c r="R20" s="29" t="n">
        <f>361</f>
        <v>361.0</v>
      </c>
      <c r="S20" s="23"/>
      <c r="T20" s="26" t="str">
        <f>"－"</f>
        <v>－</v>
      </c>
      <c r="U20" s="24"/>
      <c r="V20" s="26" t="str">
        <f>"－"</f>
        <v>－</v>
      </c>
      <c r="W20" s="25"/>
      <c r="X20" s="26" t="str">
        <f>"－"</f>
        <v>－</v>
      </c>
      <c r="Y20" s="23"/>
      <c r="Z20" s="26" t="n">
        <f>26557</f>
        <v>26557.0</v>
      </c>
      <c r="AA20" s="24"/>
      <c r="AB20" s="26" t="n">
        <f>25981</f>
        <v>25981.0</v>
      </c>
      <c r="AC20" s="25" t="s">
        <v>33</v>
      </c>
      <c r="AD20" s="26" t="n">
        <f>52538</f>
        <v>52538.0</v>
      </c>
    </row>
    <row r="21">
      <c r="A21" s="21" t="s">
        <v>42</v>
      </c>
      <c r="B21" s="22" t="s">
        <v>27</v>
      </c>
      <c r="C21" s="22" t="s">
        <v>28</v>
      </c>
      <c r="D21" s="23"/>
      <c r="E21" s="26" t="n">
        <f>581</f>
        <v>581.0</v>
      </c>
      <c r="F21" s="24"/>
      <c r="G21" s="26" t="n">
        <f>4000</f>
        <v>4000.0</v>
      </c>
      <c r="H21" s="25"/>
      <c r="I21" s="26" t="n">
        <f>4581</f>
        <v>4581.0</v>
      </c>
      <c r="J21" s="23"/>
      <c r="K21" s="26" t="n">
        <f>392050</f>
        <v>392050.0</v>
      </c>
      <c r="L21" s="24"/>
      <c r="M21" s="26" t="n">
        <f>2360000</f>
        <v>2360000.0</v>
      </c>
      <c r="N21" s="25"/>
      <c r="O21" s="26" t="n">
        <f>2752050</f>
        <v>2752050.0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27138</f>
        <v>27138.0</v>
      </c>
      <c r="AA21" s="24"/>
      <c r="AB21" s="26" t="n">
        <f>29981</f>
        <v>29981.0</v>
      </c>
      <c r="AC21" s="25"/>
      <c r="AD21" s="26" t="n">
        <f>57119</f>
        <v>57119.0</v>
      </c>
    </row>
    <row r="22">
      <c r="A22" s="21" t="s">
        <v>43</v>
      </c>
      <c r="B22" s="22" t="s">
        <v>27</v>
      </c>
      <c r="C22" s="22" t="s">
        <v>28</v>
      </c>
      <c r="D22" s="23"/>
      <c r="E22" s="26"/>
      <c r="F22" s="24"/>
      <c r="G22" s="26"/>
      <c r="H22" s="25"/>
      <c r="I22" s="26"/>
      <c r="J22" s="23"/>
      <c r="K22" s="26"/>
      <c r="L22" s="24"/>
      <c r="M22" s="26"/>
      <c r="N22" s="25"/>
      <c r="O22" s="26"/>
      <c r="P22" s="27"/>
      <c r="Q22" s="28"/>
      <c r="R22" s="29"/>
      <c r="S22" s="23"/>
      <c r="T22" s="26"/>
      <c r="U22" s="24"/>
      <c r="V22" s="26"/>
      <c r="W22" s="25"/>
      <c r="X22" s="26"/>
      <c r="Y22" s="23"/>
      <c r="Z22" s="26"/>
      <c r="AA22" s="24"/>
      <c r="AB22" s="26"/>
      <c r="AC22" s="25"/>
      <c r="AD22" s="26"/>
    </row>
    <row r="23">
      <c r="A23" s="21" t="s">
        <v>44</v>
      </c>
      <c r="B23" s="22" t="s">
        <v>27</v>
      </c>
      <c r="C23" s="22" t="s">
        <v>28</v>
      </c>
      <c r="D23" s="23"/>
      <c r="E23" s="26"/>
      <c r="F23" s="24"/>
      <c r="G23" s="26"/>
      <c r="H23" s="25"/>
      <c r="I23" s="26"/>
      <c r="J23" s="23"/>
      <c r="K23" s="26"/>
      <c r="L23" s="24"/>
      <c r="M23" s="26"/>
      <c r="N23" s="25"/>
      <c r="O23" s="26"/>
      <c r="P23" s="27"/>
      <c r="Q23" s="28"/>
      <c r="R23" s="29"/>
      <c r="S23" s="23"/>
      <c r="T23" s="26"/>
      <c r="U23" s="24"/>
      <c r="V23" s="26"/>
      <c r="W23" s="25"/>
      <c r="X23" s="26"/>
      <c r="Y23" s="23"/>
      <c r="Z23" s="26"/>
      <c r="AA23" s="24"/>
      <c r="AB23" s="26"/>
      <c r="AC23" s="25"/>
      <c r="AD23" s="26"/>
    </row>
    <row r="24">
      <c r="A24" s="21" t="s">
        <v>45</v>
      </c>
      <c r="B24" s="22" t="s">
        <v>27</v>
      </c>
      <c r="C24" s="22" t="s">
        <v>28</v>
      </c>
      <c r="D24" s="23"/>
      <c r="E24" s="26" t="n">
        <f>105</f>
        <v>105.0</v>
      </c>
      <c r="F24" s="24" t="s">
        <v>33</v>
      </c>
      <c r="G24" s="26" t="str">
        <f>"－"</f>
        <v>－</v>
      </c>
      <c r="H24" s="25" t="s">
        <v>33</v>
      </c>
      <c r="I24" s="26" t="n">
        <f>105</f>
        <v>105.0</v>
      </c>
      <c r="J24" s="23"/>
      <c r="K24" s="26" t="n">
        <f>38400</f>
        <v>38400.0</v>
      </c>
      <c r="L24" s="24" t="s">
        <v>33</v>
      </c>
      <c r="M24" s="26" t="str">
        <f>"－"</f>
        <v>－</v>
      </c>
      <c r="N24" s="25" t="s">
        <v>33</v>
      </c>
      <c r="O24" s="26" t="n">
        <f>38400</f>
        <v>38400.0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27243</f>
        <v>27243.0</v>
      </c>
      <c r="AA24" s="24"/>
      <c r="AB24" s="26" t="n">
        <f>29981</f>
        <v>29981.0</v>
      </c>
      <c r="AC24" s="25"/>
      <c r="AD24" s="26" t="n">
        <f>57224</f>
        <v>57224.0</v>
      </c>
    </row>
    <row r="25">
      <c r="A25" s="21" t="s">
        <v>46</v>
      </c>
      <c r="B25" s="22" t="s">
        <v>27</v>
      </c>
      <c r="C25" s="22" t="s">
        <v>28</v>
      </c>
      <c r="D25" s="23"/>
      <c r="E25" s="26" t="n">
        <f>2770</f>
        <v>2770.0</v>
      </c>
      <c r="F25" s="24"/>
      <c r="G25" s="26" t="n">
        <f>11</f>
        <v>11.0</v>
      </c>
      <c r="H25" s="25"/>
      <c r="I25" s="26" t="n">
        <f>2781</f>
        <v>2781.0</v>
      </c>
      <c r="J25" s="23"/>
      <c r="K25" s="26" t="n">
        <f>1026110</f>
        <v>1026110.0</v>
      </c>
      <c r="L25" s="24"/>
      <c r="M25" s="26" t="n">
        <f>157000</f>
        <v>157000.0</v>
      </c>
      <c r="N25" s="25"/>
      <c r="O25" s="26" t="n">
        <f>1183110</f>
        <v>1183110.0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str">
        <f>"－"</f>
        <v>－</v>
      </c>
      <c r="U25" s="24"/>
      <c r="V25" s="26" t="str">
        <f>"－"</f>
        <v>－</v>
      </c>
      <c r="W25" s="25"/>
      <c r="X25" s="26" t="str">
        <f>"－"</f>
        <v>－</v>
      </c>
      <c r="Y25" s="23" t="s">
        <v>33</v>
      </c>
      <c r="Z25" s="26" t="n">
        <f>26013</f>
        <v>26013.0</v>
      </c>
      <c r="AA25" s="24"/>
      <c r="AB25" s="26" t="n">
        <f>29992</f>
        <v>29992.0</v>
      </c>
      <c r="AC25" s="25"/>
      <c r="AD25" s="26" t="n">
        <f>56005</f>
        <v>56005.0</v>
      </c>
    </row>
    <row r="26">
      <c r="A26" s="21" t="s">
        <v>47</v>
      </c>
      <c r="B26" s="22" t="s">
        <v>27</v>
      </c>
      <c r="C26" s="22" t="s">
        <v>28</v>
      </c>
      <c r="D26" s="23"/>
      <c r="E26" s="26" t="n">
        <f>28</f>
        <v>28.0</v>
      </c>
      <c r="F26" s="24"/>
      <c r="G26" s="26" t="n">
        <f>1011</f>
        <v>1011.0</v>
      </c>
      <c r="H26" s="25"/>
      <c r="I26" s="26" t="n">
        <f>1039</f>
        <v>1039.0</v>
      </c>
      <c r="J26" s="23"/>
      <c r="K26" s="26" t="n">
        <f>48670</f>
        <v>48670.0</v>
      </c>
      <c r="L26" s="24"/>
      <c r="M26" s="26" t="n">
        <f>1106500</f>
        <v>1106500.0</v>
      </c>
      <c r="N26" s="25"/>
      <c r="O26" s="26" t="n">
        <f>1155170</f>
        <v>1155170.0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str">
        <f>"－"</f>
        <v>－</v>
      </c>
      <c r="U26" s="24"/>
      <c r="V26" s="26" t="str">
        <f>"－"</f>
        <v>－</v>
      </c>
      <c r="W26" s="25"/>
      <c r="X26" s="26" t="str">
        <f>"－"</f>
        <v>－</v>
      </c>
      <c r="Y26" s="23"/>
      <c r="Z26" s="26" t="n">
        <f>26041</f>
        <v>26041.0</v>
      </c>
      <c r="AA26" s="24"/>
      <c r="AB26" s="26" t="n">
        <f>29003</f>
        <v>29003.0</v>
      </c>
      <c r="AC26" s="25"/>
      <c r="AD26" s="26" t="n">
        <f>55044</f>
        <v>55044.0</v>
      </c>
    </row>
    <row r="27">
      <c r="A27" s="21" t="s">
        <v>48</v>
      </c>
      <c r="B27" s="22" t="s">
        <v>27</v>
      </c>
      <c r="C27" s="22" t="s">
        <v>28</v>
      </c>
      <c r="D27" s="23"/>
      <c r="E27" s="26" t="n">
        <f>6400</f>
        <v>6400.0</v>
      </c>
      <c r="F27" s="24"/>
      <c r="G27" s="26" t="n">
        <f>20</f>
        <v>20.0</v>
      </c>
      <c r="H27" s="25"/>
      <c r="I27" s="26" t="n">
        <f>6420</f>
        <v>6420.0</v>
      </c>
      <c r="J27" s="23"/>
      <c r="K27" s="26" t="n">
        <f>1922500</f>
        <v>1922500.0</v>
      </c>
      <c r="L27" s="24"/>
      <c r="M27" s="26" t="n">
        <f>25160</f>
        <v>25160.0</v>
      </c>
      <c r="N27" s="25"/>
      <c r="O27" s="26" t="n">
        <f>1947660</f>
        <v>1947660.0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/>
      <c r="Z27" s="26" t="n">
        <f>30241</f>
        <v>30241.0</v>
      </c>
      <c r="AA27" s="24"/>
      <c r="AB27" s="26" t="n">
        <f>29003</f>
        <v>29003.0</v>
      </c>
      <c r="AC27" s="25"/>
      <c r="AD27" s="26" t="n">
        <f>59244</f>
        <v>59244.0</v>
      </c>
    </row>
    <row r="28">
      <c r="A28" s="21" t="s">
        <v>49</v>
      </c>
      <c r="B28" s="22" t="s">
        <v>27</v>
      </c>
      <c r="C28" s="22" t="s">
        <v>28</v>
      </c>
      <c r="D28" s="23" t="s">
        <v>33</v>
      </c>
      <c r="E28" s="26" t="n">
        <f>10</f>
        <v>10.0</v>
      </c>
      <c r="F28" s="24"/>
      <c r="G28" s="26" t="n">
        <f>4000</f>
        <v>4000.0</v>
      </c>
      <c r="H28" s="25"/>
      <c r="I28" s="26" t="n">
        <f>4010</f>
        <v>4010.0</v>
      </c>
      <c r="J28" s="23" t="s">
        <v>33</v>
      </c>
      <c r="K28" s="26" t="n">
        <f>5140</f>
        <v>5140.0</v>
      </c>
      <c r="L28" s="24"/>
      <c r="M28" s="26" t="n">
        <f>5030000</f>
        <v>5030000.0</v>
      </c>
      <c r="N28" s="25"/>
      <c r="O28" s="26" t="n">
        <f>5035140</f>
        <v>5035140.0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30251</f>
        <v>30251.0</v>
      </c>
      <c r="AA28" s="24" t="s">
        <v>35</v>
      </c>
      <c r="AB28" s="26" t="n">
        <f>31003</f>
        <v>31003.0</v>
      </c>
      <c r="AC28" s="25"/>
      <c r="AD28" s="26" t="n">
        <f>61254</f>
        <v>61254.0</v>
      </c>
    </row>
    <row r="29">
      <c r="A29" s="21" t="s">
        <v>50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51</v>
      </c>
      <c r="B30" s="22" t="s">
        <v>27</v>
      </c>
      <c r="C30" s="22" t="s">
        <v>28</v>
      </c>
      <c r="D30" s="23"/>
      <c r="E30" s="26"/>
      <c r="F30" s="24"/>
      <c r="G30" s="26"/>
      <c r="H30" s="25"/>
      <c r="I30" s="26"/>
      <c r="J30" s="23"/>
      <c r="K30" s="26"/>
      <c r="L30" s="24"/>
      <c r="M30" s="26"/>
      <c r="N30" s="25"/>
      <c r="O30" s="26"/>
      <c r="P30" s="27"/>
      <c r="Q30" s="28"/>
      <c r="R30" s="29"/>
      <c r="S30" s="23"/>
      <c r="T30" s="26"/>
      <c r="U30" s="24"/>
      <c r="V30" s="26"/>
      <c r="W30" s="25"/>
      <c r="X30" s="26"/>
      <c r="Y30" s="23"/>
      <c r="Z30" s="26"/>
      <c r="AA30" s="24"/>
      <c r="AB30" s="26"/>
      <c r="AC30" s="25"/>
      <c r="AD30" s="26"/>
    </row>
    <row r="31">
      <c r="A31" s="21" t="s">
        <v>52</v>
      </c>
      <c r="B31" s="22" t="s">
        <v>27</v>
      </c>
      <c r="C31" s="22" t="s">
        <v>28</v>
      </c>
      <c r="D31" s="23"/>
      <c r="E31" s="26" t="n">
        <f>120</f>
        <v>120.0</v>
      </c>
      <c r="F31" s="24"/>
      <c r="G31" s="26" t="n">
        <f>12000</f>
        <v>12000.0</v>
      </c>
      <c r="H31" s="25"/>
      <c r="I31" s="26" t="n">
        <f>12120</f>
        <v>12120.0</v>
      </c>
      <c r="J31" s="23"/>
      <c r="K31" s="26" t="n">
        <f>132000</f>
        <v>132000.0</v>
      </c>
      <c r="L31" s="24" t="s">
        <v>35</v>
      </c>
      <c r="M31" s="26" t="n">
        <f>24397000</f>
        <v>2.4397E7</v>
      </c>
      <c r="N31" s="25"/>
      <c r="O31" s="26" t="n">
        <f>24529000</f>
        <v>2.4529E7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30171</f>
        <v>30171.0</v>
      </c>
      <c r="AA31" s="24"/>
      <c r="AB31" s="26" t="n">
        <f>31003</f>
        <v>31003.0</v>
      </c>
      <c r="AC31" s="25"/>
      <c r="AD31" s="26" t="n">
        <f>61174</f>
        <v>61174.0</v>
      </c>
    </row>
    <row r="32">
      <c r="A32" s="21" t="s">
        <v>53</v>
      </c>
      <c r="B32" s="22" t="s">
        <v>27</v>
      </c>
      <c r="C32" s="22" t="s">
        <v>28</v>
      </c>
      <c r="D32" s="23"/>
      <c r="E32" s="26" t="n">
        <f>370</f>
        <v>370.0</v>
      </c>
      <c r="F32" s="24"/>
      <c r="G32" s="26" t="n">
        <f>4000</f>
        <v>4000.0</v>
      </c>
      <c r="H32" s="25"/>
      <c r="I32" s="26" t="n">
        <f>4370</f>
        <v>4370.0</v>
      </c>
      <c r="J32" s="23"/>
      <c r="K32" s="26" t="n">
        <f>190200</f>
        <v>190200.0</v>
      </c>
      <c r="L32" s="24"/>
      <c r="M32" s="26" t="n">
        <f>13800000</f>
        <v>1.38E7</v>
      </c>
      <c r="N32" s="25"/>
      <c r="O32" s="26" t="n">
        <f>13990200</f>
        <v>1.39902E7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str">
        <f>"－"</f>
        <v>－</v>
      </c>
      <c r="U32" s="24"/>
      <c r="V32" s="26" t="str">
        <f>"－"</f>
        <v>－</v>
      </c>
      <c r="W32" s="25"/>
      <c r="X32" s="26" t="str">
        <f>"－"</f>
        <v>－</v>
      </c>
      <c r="Y32" s="23"/>
      <c r="Z32" s="26" t="n">
        <f>30541</f>
        <v>30541.0</v>
      </c>
      <c r="AA32" s="24"/>
      <c r="AB32" s="26" t="n">
        <f>27003</f>
        <v>27003.0</v>
      </c>
      <c r="AC32" s="25"/>
      <c r="AD32" s="26" t="n">
        <f>57544</f>
        <v>57544.0</v>
      </c>
    </row>
    <row r="33">
      <c r="A33" s="21" t="s">
        <v>54</v>
      </c>
      <c r="B33" s="22" t="s">
        <v>27</v>
      </c>
      <c r="C33" s="22" t="s">
        <v>28</v>
      </c>
      <c r="D33" s="23"/>
      <c r="E33" s="26" t="n">
        <f>2740</f>
        <v>2740.0</v>
      </c>
      <c r="F33" s="24"/>
      <c r="G33" s="26" t="n">
        <f>3000</f>
        <v>3000.0</v>
      </c>
      <c r="H33" s="25"/>
      <c r="I33" s="26" t="n">
        <f>5740</f>
        <v>5740.0</v>
      </c>
      <c r="J33" s="23"/>
      <c r="K33" s="26" t="n">
        <f>574640</f>
        <v>574640.0</v>
      </c>
      <c r="L33" s="24"/>
      <c r="M33" s="26" t="n">
        <f>4601000</f>
        <v>4601000.0</v>
      </c>
      <c r="N33" s="25"/>
      <c r="O33" s="26" t="n">
        <f>5175640</f>
        <v>5175640.0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str">
        <f>"－"</f>
        <v>－</v>
      </c>
      <c r="U33" s="24"/>
      <c r="V33" s="26" t="str">
        <f>"－"</f>
        <v>－</v>
      </c>
      <c r="W33" s="25"/>
      <c r="X33" s="26" t="str">
        <f>"－"</f>
        <v>－</v>
      </c>
      <c r="Y33" s="23"/>
      <c r="Z33" s="26" t="n">
        <f>29254</f>
        <v>29254.0</v>
      </c>
      <c r="AA33" s="24"/>
      <c r="AB33" s="26" t="n">
        <f>28003</f>
        <v>28003.0</v>
      </c>
      <c r="AC33" s="25"/>
      <c r="AD33" s="26" t="n">
        <f>57257</f>
        <v>57257.0</v>
      </c>
    </row>
    <row r="34">
      <c r="A34" s="21" t="s">
        <v>55</v>
      </c>
      <c r="B34" s="22" t="s">
        <v>27</v>
      </c>
      <c r="C34" s="22" t="s">
        <v>28</v>
      </c>
      <c r="D34" s="23" t="s">
        <v>35</v>
      </c>
      <c r="E34" s="26" t="n">
        <f>15939</f>
        <v>15939.0</v>
      </c>
      <c r="F34" s="24"/>
      <c r="G34" s="26" t="n">
        <f>8000</f>
        <v>8000.0</v>
      </c>
      <c r="H34" s="25" t="s">
        <v>35</v>
      </c>
      <c r="I34" s="26" t="n">
        <f>23939</f>
        <v>23939.0</v>
      </c>
      <c r="J34" s="23" t="s">
        <v>35</v>
      </c>
      <c r="K34" s="26" t="n">
        <f>87286520</f>
        <v>8.728652E7</v>
      </c>
      <c r="L34" s="24"/>
      <c r="M34" s="26" t="n">
        <f>13360000</f>
        <v>1.336E7</v>
      </c>
      <c r="N34" s="25" t="s">
        <v>35</v>
      </c>
      <c r="O34" s="26" t="n">
        <f>100646520</f>
        <v>1.0064652E8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45093</f>
        <v>45093.0</v>
      </c>
      <c r="AA34" s="24"/>
      <c r="AB34" s="26" t="n">
        <f>28003</f>
        <v>28003.0</v>
      </c>
      <c r="AC34" s="25"/>
      <c r="AD34" s="26" t="n">
        <f>73096</f>
        <v>73096.0</v>
      </c>
    </row>
    <row r="35">
      <c r="A35" s="21" t="s">
        <v>56</v>
      </c>
      <c r="B35" s="22" t="s">
        <v>27</v>
      </c>
      <c r="C35" s="22" t="s">
        <v>28</v>
      </c>
      <c r="D35" s="23"/>
      <c r="E35" s="26" t="n">
        <f>162</f>
        <v>162.0</v>
      </c>
      <c r="F35" s="24"/>
      <c r="G35" s="26" t="n">
        <f>12000</f>
        <v>12000.0</v>
      </c>
      <c r="H35" s="25"/>
      <c r="I35" s="26" t="n">
        <f>12162</f>
        <v>12162.0</v>
      </c>
      <c r="J35" s="23"/>
      <c r="K35" s="26" t="n">
        <f>49550</f>
        <v>49550.0</v>
      </c>
      <c r="L35" s="24"/>
      <c r="M35" s="26" t="n">
        <f>7773000</f>
        <v>7773000.0</v>
      </c>
      <c r="N35" s="25"/>
      <c r="O35" s="26" t="n">
        <f>7822550</f>
        <v>7822550.0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45160</f>
        <v>45160.0</v>
      </c>
      <c r="AA35" s="24"/>
      <c r="AB35" s="26" t="n">
        <f>24003</f>
        <v>24003.0</v>
      </c>
      <c r="AC35" s="25"/>
      <c r="AD35" s="26" t="n">
        <f>69163</f>
        <v>69163.0</v>
      </c>
    </row>
    <row r="36">
      <c r="A36" s="21" t="s">
        <v>57</v>
      </c>
      <c r="B36" s="22" t="s">
        <v>27</v>
      </c>
      <c r="C36" s="22" t="s">
        <v>28</v>
      </c>
      <c r="D36" s="23"/>
      <c r="E36" s="26"/>
      <c r="F36" s="24"/>
      <c r="G36" s="26"/>
      <c r="H36" s="25"/>
      <c r="I36" s="26"/>
      <c r="J36" s="23"/>
      <c r="K36" s="26"/>
      <c r="L36" s="24"/>
      <c r="M36" s="26"/>
      <c r="N36" s="25"/>
      <c r="O36" s="26"/>
      <c r="P36" s="27"/>
      <c r="Q36" s="28"/>
      <c r="R36" s="29"/>
      <c r="S36" s="23"/>
      <c r="T36" s="26"/>
      <c r="U36" s="24"/>
      <c r="V36" s="26"/>
      <c r="W36" s="25"/>
      <c r="X36" s="26"/>
      <c r="Y36" s="23"/>
      <c r="Z36" s="26"/>
      <c r="AA36" s="24"/>
      <c r="AB36" s="26"/>
      <c r="AC36" s="25"/>
      <c r="AD36" s="26"/>
    </row>
    <row r="37">
      <c r="A37" s="21" t="s">
        <v>58</v>
      </c>
      <c r="B37" s="22" t="s">
        <v>27</v>
      </c>
      <c r="C37" s="22" t="s">
        <v>28</v>
      </c>
      <c r="D37" s="23"/>
      <c r="E37" s="26"/>
      <c r="F37" s="24"/>
      <c r="G37" s="26"/>
      <c r="H37" s="25"/>
      <c r="I37" s="26"/>
      <c r="J37" s="23"/>
      <c r="K37" s="26"/>
      <c r="L37" s="24"/>
      <c r="M37" s="26"/>
      <c r="N37" s="25"/>
      <c r="O37" s="26"/>
      <c r="P37" s="27"/>
      <c r="Q37" s="28"/>
      <c r="R37" s="29"/>
      <c r="S37" s="23"/>
      <c r="T37" s="26"/>
      <c r="U37" s="24"/>
      <c r="V37" s="26"/>
      <c r="W37" s="25"/>
      <c r="X37" s="26"/>
      <c r="Y37" s="23"/>
      <c r="Z37" s="26"/>
      <c r="AA37" s="24"/>
      <c r="AB37" s="26"/>
      <c r="AC37" s="25"/>
      <c r="AD37" s="26"/>
    </row>
    <row r="38">
      <c r="A38" s="21" t="s">
        <v>59</v>
      </c>
      <c r="B38" s="22" t="s">
        <v>27</v>
      </c>
      <c r="C38" s="22" t="s">
        <v>28</v>
      </c>
      <c r="D38" s="23"/>
      <c r="E38" s="26" t="n">
        <f>10264</f>
        <v>10264.0</v>
      </c>
      <c r="F38" s="24"/>
      <c r="G38" s="26" t="n">
        <f>4000</f>
        <v>4000.0</v>
      </c>
      <c r="H38" s="25"/>
      <c r="I38" s="26" t="n">
        <f>14264</f>
        <v>14264.0</v>
      </c>
      <c r="J38" s="23"/>
      <c r="K38" s="26" t="n">
        <f>27345395</f>
        <v>2.7345395E7</v>
      </c>
      <c r="L38" s="24"/>
      <c r="M38" s="26" t="n">
        <f>1320000</f>
        <v>1320000.0</v>
      </c>
      <c r="N38" s="25"/>
      <c r="O38" s="26" t="n">
        <f>28665395</f>
        <v>2.8665395E7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str">
        <f>"－"</f>
        <v>－</v>
      </c>
      <c r="W38" s="25"/>
      <c r="X38" s="26" t="str">
        <f>"－"</f>
        <v>－</v>
      </c>
      <c r="Y38" s="23"/>
      <c r="Z38" s="26" t="n">
        <f>48824</f>
        <v>48824.0</v>
      </c>
      <c r="AA38" s="24"/>
      <c r="AB38" s="26" t="n">
        <f>24003</f>
        <v>24003.0</v>
      </c>
      <c r="AC38" s="25"/>
      <c r="AD38" s="26" t="n">
        <f>72827</f>
        <v>72827.0</v>
      </c>
    </row>
    <row r="39">
      <c r="A39" s="21" t="s">
        <v>60</v>
      </c>
      <c r="B39" s="22" t="s">
        <v>27</v>
      </c>
      <c r="C39" s="22" t="s">
        <v>28</v>
      </c>
      <c r="D39" s="23"/>
      <c r="E39" s="26" t="n">
        <f>1801</f>
        <v>1801.0</v>
      </c>
      <c r="F39" s="24"/>
      <c r="G39" s="26" t="n">
        <f>6002</f>
        <v>6002.0</v>
      </c>
      <c r="H39" s="25"/>
      <c r="I39" s="26" t="n">
        <f>7803</f>
        <v>7803.0</v>
      </c>
      <c r="J39" s="23"/>
      <c r="K39" s="26" t="n">
        <f>23426740</f>
        <v>2.342674E7</v>
      </c>
      <c r="L39" s="24"/>
      <c r="M39" s="26" t="n">
        <f>5558000</f>
        <v>5558000.0</v>
      </c>
      <c r="N39" s="25"/>
      <c r="O39" s="26" t="n">
        <f>28984740</f>
        <v>2.898474E7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/>
      <c r="Z39" s="26" t="n">
        <f>50625</f>
        <v>50625.0</v>
      </c>
      <c r="AA39" s="24"/>
      <c r="AB39" s="26" t="n">
        <f>26005</f>
        <v>26005.0</v>
      </c>
      <c r="AC39" s="25"/>
      <c r="AD39" s="26" t="n">
        <f>76630</f>
        <v>76630.0</v>
      </c>
    </row>
    <row r="40">
      <c r="A40" s="21" t="s">
        <v>61</v>
      </c>
      <c r="B40" s="22" t="s">
        <v>27</v>
      </c>
      <c r="C40" s="22" t="s">
        <v>28</v>
      </c>
      <c r="D40" s="23"/>
      <c r="E40" s="26" t="n">
        <f>600</f>
        <v>600.0</v>
      </c>
      <c r="F40" s="24"/>
      <c r="G40" s="26" t="n">
        <f>7000</f>
        <v>7000.0</v>
      </c>
      <c r="H40" s="25"/>
      <c r="I40" s="26" t="n">
        <f>7600</f>
        <v>7600.0</v>
      </c>
      <c r="J40" s="23"/>
      <c r="K40" s="26" t="n">
        <f>82500</f>
        <v>82500.0</v>
      </c>
      <c r="L40" s="24"/>
      <c r="M40" s="26" t="n">
        <f>2510000</f>
        <v>2510000.0</v>
      </c>
      <c r="N40" s="25"/>
      <c r="O40" s="26" t="n">
        <f>2592500</f>
        <v>2592500.0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3"/>
      <c r="T40" s="26" t="str">
        <f>"－"</f>
        <v>－</v>
      </c>
      <c r="U40" s="24"/>
      <c r="V40" s="26" t="str">
        <f>"－"</f>
        <v>－</v>
      </c>
      <c r="W40" s="25"/>
      <c r="X40" s="26" t="str">
        <f>"－"</f>
        <v>－</v>
      </c>
      <c r="Y40" s="23"/>
      <c r="Z40" s="26" t="n">
        <f>50447</f>
        <v>50447.0</v>
      </c>
      <c r="AA40" s="24"/>
      <c r="AB40" s="26" t="n">
        <f>27005</f>
        <v>27005.0</v>
      </c>
      <c r="AC40" s="25"/>
      <c r="AD40" s="26" t="n">
        <f>77452</f>
        <v>77452.0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2020-09-04T01:52:43Z</dcterms:modified>
</cp:coreProperties>
</file>