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<sst xmlns="http://schemas.openxmlformats.org/spreadsheetml/2006/main" count="170" uniqueCount="60">
  <si>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</si>
  <si>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</si>
  <si>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</si>
  <si>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</si>
  <si>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</si>
  <si>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</si>
  <si>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</si>
  <si>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</si>
  <si>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</si>
  <si>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</si>
  <si>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</si>
  <si>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</si>
  <si>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</si>
  <si>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</si>
  <si>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</si>
  <si>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</si>
  <si>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</si>
  <si>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</si>
  <si>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</si>
  <si>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</si>
  <si>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</si>
  <si>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</si>
  <si>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</si>
  <si>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</si>
  <si>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</si>
  <si>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</si>
  <si>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9.1</t>
  </si>
  <si>
    <t>長期国債先物オプション</t>
  </si>
  <si>
    <t>Options on 10-year JGB Futures</t>
  </si>
  <si>
    <t>◎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</si>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</sst>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 t="s">
        <v>29</v>
      </c>
      <c r="E10" s="26" t="n">
        <f>836</f>
        <v>836.0</v>
      </c>
      <c r="F10" s="24"/>
      <c r="G10" s="26" t="n">
        <f>288</f>
        <v>288.0</v>
      </c>
      <c r="H10" s="25" t="s">
        <v>29</v>
      </c>
      <c r="I10" s="26" t="n">
        <f>1124</f>
        <v>1124.0</v>
      </c>
      <c r="J10" s="23" t="s">
        <v>29</v>
      </c>
      <c r="K10" s="26" t="n">
        <f>152880000</f>
        <v>1.5288E8</v>
      </c>
      <c r="L10" s="24" t="s">
        <v>29</v>
      </c>
      <c r="M10" s="26" t="n">
        <f>145780000</f>
        <v>1.4578E8</v>
      </c>
      <c r="N10" s="25" t="s">
        <v>29</v>
      </c>
      <c r="O10" s="26" t="n">
        <f>298660000</f>
        <v>2.9866E8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29</v>
      </c>
      <c r="T10" s="26" t="n">
        <f>550</f>
        <v>550.0</v>
      </c>
      <c r="U10" s="24"/>
      <c r="V10" s="26" t="n">
        <f>103</f>
        <v>103.0</v>
      </c>
      <c r="W10" s="25" t="s">
        <v>29</v>
      </c>
      <c r="X10" s="26" t="n">
        <f>653</f>
        <v>653.0</v>
      </c>
      <c r="Y10" s="23"/>
      <c r="Z10" s="26" t="n">
        <f>1689</f>
        <v>1689.0</v>
      </c>
      <c r="AA10" s="24" t="s">
        <v>30</v>
      </c>
      <c r="AB10" s="26" t="n">
        <f>293</f>
        <v>293.0</v>
      </c>
      <c r="AC10" s="25"/>
      <c r="AD10" s="26" t="n">
        <f>1982</f>
        <v>1982.0</v>
      </c>
    </row>
    <row r="11">
      <c r="A11" s="21" t="s">
        <v>31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32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33</v>
      </c>
      <c r="B13" s="22" t="s">
        <v>27</v>
      </c>
      <c r="C13" s="22" t="s">
        <v>28</v>
      </c>
      <c r="D13" s="23"/>
      <c r="E13" s="26" t="n">
        <f>110</f>
        <v>110.0</v>
      </c>
      <c r="F13" s="24"/>
      <c r="G13" s="26" t="n">
        <f>241</f>
        <v>241.0</v>
      </c>
      <c r="H13" s="25"/>
      <c r="I13" s="26" t="n">
        <f>351</f>
        <v>351.0</v>
      </c>
      <c r="J13" s="23"/>
      <c r="K13" s="26" t="n">
        <f>21800000</f>
        <v>2.18E7</v>
      </c>
      <c r="L13" s="24"/>
      <c r="M13" s="26" t="n">
        <f>71250000</f>
        <v>7.125E7</v>
      </c>
      <c r="N13" s="25"/>
      <c r="O13" s="26" t="n">
        <f>93050000</f>
        <v>9.305E7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n">
        <f>35</f>
        <v>35.0</v>
      </c>
      <c r="U13" s="24"/>
      <c r="V13" s="26" t="n">
        <f>7</f>
        <v>7.0</v>
      </c>
      <c r="W13" s="25"/>
      <c r="X13" s="26" t="n">
        <f>42</f>
        <v>42.0</v>
      </c>
      <c r="Y13" s="23"/>
      <c r="Z13" s="26" t="n">
        <f>1799</f>
        <v>1799.0</v>
      </c>
      <c r="AA13" s="24"/>
      <c r="AB13" s="26" t="n">
        <f>514</f>
        <v>514.0</v>
      </c>
      <c r="AC13" s="25"/>
      <c r="AD13" s="26" t="n">
        <f>2313</f>
        <v>2313.0</v>
      </c>
    </row>
    <row r="14">
      <c r="A14" s="21" t="s">
        <v>34</v>
      </c>
      <c r="B14" s="22" t="s">
        <v>27</v>
      </c>
      <c r="C14" s="22" t="s">
        <v>28</v>
      </c>
      <c r="D14" s="23"/>
      <c r="E14" s="26" t="n">
        <f>421</f>
        <v>421.0</v>
      </c>
      <c r="F14" s="24" t="s">
        <v>29</v>
      </c>
      <c r="G14" s="26" t="n">
        <f>341</f>
        <v>341.0</v>
      </c>
      <c r="H14" s="25"/>
      <c r="I14" s="26" t="n">
        <f>762</f>
        <v>762.0</v>
      </c>
      <c r="J14" s="23"/>
      <c r="K14" s="26" t="n">
        <f>123680000</f>
        <v>1.2368E8</v>
      </c>
      <c r="L14" s="24"/>
      <c r="M14" s="26" t="n">
        <f>118720000</f>
        <v>1.1872E8</v>
      </c>
      <c r="N14" s="25"/>
      <c r="O14" s="26" t="n">
        <f>242400000</f>
        <v>2.424E8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n">
        <f>295</f>
        <v>295.0</v>
      </c>
      <c r="U14" s="24"/>
      <c r="V14" s="26" t="n">
        <f>175</f>
        <v>175.0</v>
      </c>
      <c r="W14" s="25"/>
      <c r="X14" s="26" t="n">
        <f>470</f>
        <v>470.0</v>
      </c>
      <c r="Y14" s="23"/>
      <c r="Z14" s="26" t="n">
        <f>2151</f>
        <v>2151.0</v>
      </c>
      <c r="AA14" s="24"/>
      <c r="AB14" s="26" t="n">
        <f>814</f>
        <v>814.0</v>
      </c>
      <c r="AC14" s="25"/>
      <c r="AD14" s="26" t="n">
        <f>2965</f>
        <v>2965.0</v>
      </c>
    </row>
    <row r="15">
      <c r="A15" s="21" t="s">
        <v>35</v>
      </c>
      <c r="B15" s="22" t="s">
        <v>27</v>
      </c>
      <c r="C15" s="22" t="s">
        <v>28</v>
      </c>
      <c r="D15" s="23"/>
      <c r="E15" s="26" t="n">
        <f>333</f>
        <v>333.0</v>
      </c>
      <c r="F15" s="24"/>
      <c r="G15" s="26" t="n">
        <f>25</f>
        <v>25.0</v>
      </c>
      <c r="H15" s="25"/>
      <c r="I15" s="26" t="n">
        <f>358</f>
        <v>358.0</v>
      </c>
      <c r="J15" s="23"/>
      <c r="K15" s="26" t="n">
        <f>73160000</f>
        <v>7.316E7</v>
      </c>
      <c r="L15" s="24"/>
      <c r="M15" s="26" t="n">
        <f>10050000</f>
        <v>1.005E7</v>
      </c>
      <c r="N15" s="25"/>
      <c r="O15" s="26" t="n">
        <f>83210000</f>
        <v>8.321E7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n">
        <f>225</f>
        <v>225.0</v>
      </c>
      <c r="U15" s="24"/>
      <c r="V15" s="26" t="n">
        <f>25</f>
        <v>25.0</v>
      </c>
      <c r="W15" s="25"/>
      <c r="X15" s="26" t="n">
        <f>250</f>
        <v>250.0</v>
      </c>
      <c r="Y15" s="23"/>
      <c r="Z15" s="26" t="n">
        <f>2196</f>
        <v>2196.0</v>
      </c>
      <c r="AA15" s="24"/>
      <c r="AB15" s="26" t="n">
        <f>819</f>
        <v>819.0</v>
      </c>
      <c r="AC15" s="25"/>
      <c r="AD15" s="26" t="n">
        <f>3015</f>
        <v>3015.0</v>
      </c>
    </row>
    <row r="16">
      <c r="A16" s="21" t="s">
        <v>36</v>
      </c>
      <c r="B16" s="22" t="s">
        <v>27</v>
      </c>
      <c r="C16" s="22" t="s">
        <v>28</v>
      </c>
      <c r="D16" s="23"/>
      <c r="E16" s="26" t="n">
        <f>120</f>
        <v>120.0</v>
      </c>
      <c r="F16" s="24"/>
      <c r="G16" s="26" t="n">
        <f>113</f>
        <v>113.0</v>
      </c>
      <c r="H16" s="25"/>
      <c r="I16" s="26" t="n">
        <f>233</f>
        <v>233.0</v>
      </c>
      <c r="J16" s="23"/>
      <c r="K16" s="26" t="n">
        <f>26630000</f>
        <v>2.663E7</v>
      </c>
      <c r="L16" s="24"/>
      <c r="M16" s="26" t="n">
        <f>25060000</f>
        <v>2.506E7</v>
      </c>
      <c r="N16" s="25"/>
      <c r="O16" s="26" t="n">
        <f>51690000</f>
        <v>5.169E7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 t="s">
        <v>30</v>
      </c>
      <c r="T16" s="26" t="n">
        <f>10</f>
        <v>10.0</v>
      </c>
      <c r="U16" s="24" t="s">
        <v>30</v>
      </c>
      <c r="V16" s="26" t="str">
        <f>"－"</f>
        <v>－</v>
      </c>
      <c r="W16" s="25" t="s">
        <v>30</v>
      </c>
      <c r="X16" s="26" t="n">
        <f>10</f>
        <v>10.0</v>
      </c>
      <c r="Y16" s="23"/>
      <c r="Z16" s="26" t="n">
        <f>2266</f>
        <v>2266.0</v>
      </c>
      <c r="AA16" s="24"/>
      <c r="AB16" s="26" t="n">
        <f>896</f>
        <v>896.0</v>
      </c>
      <c r="AC16" s="25"/>
      <c r="AD16" s="26" t="n">
        <f>3162</f>
        <v>3162.0</v>
      </c>
    </row>
    <row r="17">
      <c r="A17" s="21" t="s">
        <v>37</v>
      </c>
      <c r="B17" s="22" t="s">
        <v>27</v>
      </c>
      <c r="C17" s="22" t="s">
        <v>28</v>
      </c>
      <c r="D17" s="23"/>
      <c r="E17" s="26" t="n">
        <f>231</f>
        <v>231.0</v>
      </c>
      <c r="F17" s="24"/>
      <c r="G17" s="26" t="n">
        <f>56</f>
        <v>56.0</v>
      </c>
      <c r="H17" s="25"/>
      <c r="I17" s="26" t="n">
        <f>287</f>
        <v>287.0</v>
      </c>
      <c r="J17" s="23"/>
      <c r="K17" s="26" t="n">
        <f>20170000</f>
        <v>2.017E7</v>
      </c>
      <c r="L17" s="24"/>
      <c r="M17" s="26" t="n">
        <f>4560000</f>
        <v>4560000.0</v>
      </c>
      <c r="N17" s="25"/>
      <c r="O17" s="26" t="n">
        <f>24730000</f>
        <v>2.473E7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n">
        <f>70</f>
        <v>70.0</v>
      </c>
      <c r="U17" s="24"/>
      <c r="V17" s="26" t="str">
        <f>"－"</f>
        <v>－</v>
      </c>
      <c r="W17" s="25"/>
      <c r="X17" s="26" t="n">
        <f>70</f>
        <v>70.0</v>
      </c>
      <c r="Y17" s="23"/>
      <c r="Z17" s="26" t="n">
        <f>2476</f>
        <v>2476.0</v>
      </c>
      <c r="AA17" s="24"/>
      <c r="AB17" s="26" t="n">
        <f>952</f>
        <v>952.0</v>
      </c>
      <c r="AC17" s="25"/>
      <c r="AD17" s="26" t="n">
        <f>3428</f>
        <v>3428.0</v>
      </c>
    </row>
    <row r="18">
      <c r="A18" s="21" t="s">
        <v>38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39</v>
      </c>
      <c r="B19" s="22" t="s">
        <v>27</v>
      </c>
      <c r="C19" s="22" t="s">
        <v>28</v>
      </c>
      <c r="D19" s="23"/>
      <c r="E19" s="26"/>
      <c r="F19" s="24"/>
      <c r="G19" s="26"/>
      <c r="H19" s="25"/>
      <c r="I19" s="26"/>
      <c r="J19" s="23"/>
      <c r="K19" s="26"/>
      <c r="L19" s="24"/>
      <c r="M19" s="26"/>
      <c r="N19" s="25"/>
      <c r="O19" s="26"/>
      <c r="P19" s="27"/>
      <c r="Q19" s="28"/>
      <c r="R19" s="29"/>
      <c r="S19" s="23"/>
      <c r="T19" s="26"/>
      <c r="U19" s="24"/>
      <c r="V19" s="26"/>
      <c r="W19" s="25"/>
      <c r="X19" s="26"/>
      <c r="Y19" s="23"/>
      <c r="Z19" s="26"/>
      <c r="AA19" s="24"/>
      <c r="AB19" s="26"/>
      <c r="AC19" s="25"/>
      <c r="AD19" s="26"/>
    </row>
    <row r="20">
      <c r="A20" s="21" t="s">
        <v>40</v>
      </c>
      <c r="B20" s="22" t="s">
        <v>27</v>
      </c>
      <c r="C20" s="22" t="s">
        <v>28</v>
      </c>
      <c r="D20" s="23"/>
      <c r="E20" s="26" t="n">
        <f>285</f>
        <v>285.0</v>
      </c>
      <c r="F20" s="24"/>
      <c r="G20" s="26" t="n">
        <f>168</f>
        <v>168.0</v>
      </c>
      <c r="H20" s="25"/>
      <c r="I20" s="26" t="n">
        <f>453</f>
        <v>453.0</v>
      </c>
      <c r="J20" s="23"/>
      <c r="K20" s="26" t="n">
        <f>80080000</f>
        <v>8.008E7</v>
      </c>
      <c r="L20" s="24"/>
      <c r="M20" s="26" t="n">
        <f>24440000</f>
        <v>2.444E7</v>
      </c>
      <c r="N20" s="25"/>
      <c r="O20" s="26" t="n">
        <f>104520000</f>
        <v>1.0452E8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n">
        <f>285</f>
        <v>285.0</v>
      </c>
      <c r="U20" s="24"/>
      <c r="V20" s="26" t="n">
        <f>82</f>
        <v>82.0</v>
      </c>
      <c r="W20" s="25"/>
      <c r="X20" s="26" t="n">
        <f>367</f>
        <v>367.0</v>
      </c>
      <c r="Y20" s="23"/>
      <c r="Z20" s="26" t="n">
        <f>2431</f>
        <v>2431.0</v>
      </c>
      <c r="AA20" s="24"/>
      <c r="AB20" s="26" t="n">
        <f>1032</f>
        <v>1032.0</v>
      </c>
      <c r="AC20" s="25"/>
      <c r="AD20" s="26" t="n">
        <f>3463</f>
        <v>3463.0</v>
      </c>
    </row>
    <row r="21">
      <c r="A21" s="21" t="s">
        <v>41</v>
      </c>
      <c r="B21" s="22" t="s">
        <v>27</v>
      </c>
      <c r="C21" s="22" t="s">
        <v>28</v>
      </c>
      <c r="D21" s="23"/>
      <c r="E21" s="26" t="n">
        <f>155</f>
        <v>155.0</v>
      </c>
      <c r="F21" s="24"/>
      <c r="G21" s="26" t="n">
        <f>105</f>
        <v>105.0</v>
      </c>
      <c r="H21" s="25"/>
      <c r="I21" s="26" t="n">
        <f>260</f>
        <v>260.0</v>
      </c>
      <c r="J21" s="23"/>
      <c r="K21" s="26" t="n">
        <f>56680000</f>
        <v>5.668E7</v>
      </c>
      <c r="L21" s="24"/>
      <c r="M21" s="26" t="n">
        <f>29975000</f>
        <v>2.9975E7</v>
      </c>
      <c r="N21" s="25"/>
      <c r="O21" s="26" t="n">
        <f>86655000</f>
        <v>8.6655E7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n">
        <f>120</f>
        <v>120.0</v>
      </c>
      <c r="U21" s="24"/>
      <c r="V21" s="26" t="n">
        <f>75</f>
        <v>75.0</v>
      </c>
      <c r="W21" s="25"/>
      <c r="X21" s="26" t="n">
        <f>195</f>
        <v>195.0</v>
      </c>
      <c r="Y21" s="23"/>
      <c r="Z21" s="26" t="n">
        <f>2491</f>
        <v>2491.0</v>
      </c>
      <c r="AA21" s="24"/>
      <c r="AB21" s="26" t="n">
        <f>1117</f>
        <v>1117.0</v>
      </c>
      <c r="AC21" s="25"/>
      <c r="AD21" s="26" t="n">
        <f>3608</f>
        <v>3608.0</v>
      </c>
    </row>
    <row r="22">
      <c r="A22" s="21" t="s">
        <v>42</v>
      </c>
      <c r="B22" s="22" t="s">
        <v>27</v>
      </c>
      <c r="C22" s="22" t="s">
        <v>28</v>
      </c>
      <c r="D22" s="23"/>
      <c r="E22" s="26" t="n">
        <f>257</f>
        <v>257.0</v>
      </c>
      <c r="F22" s="24"/>
      <c r="G22" s="26" t="n">
        <f>281</f>
        <v>281.0</v>
      </c>
      <c r="H22" s="25"/>
      <c r="I22" s="26" t="n">
        <f>538</f>
        <v>538.0</v>
      </c>
      <c r="J22" s="23"/>
      <c r="K22" s="26" t="n">
        <f>46990000</f>
        <v>4.699E7</v>
      </c>
      <c r="L22" s="24"/>
      <c r="M22" s="26" t="n">
        <f>102170000</f>
        <v>1.0217E8</v>
      </c>
      <c r="N22" s="25"/>
      <c r="O22" s="26" t="n">
        <f>149160000</f>
        <v>1.4916E8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n">
        <f>255</f>
        <v>255.0</v>
      </c>
      <c r="U22" s="24"/>
      <c r="V22" s="26" t="n">
        <f>166</f>
        <v>166.0</v>
      </c>
      <c r="W22" s="25"/>
      <c r="X22" s="26" t="n">
        <f>421</f>
        <v>421.0</v>
      </c>
      <c r="Y22" s="23"/>
      <c r="Z22" s="26" t="n">
        <f>2620</f>
        <v>2620.0</v>
      </c>
      <c r="AA22" s="24"/>
      <c r="AB22" s="26" t="n">
        <f>1357</f>
        <v>1357.0</v>
      </c>
      <c r="AC22" s="25"/>
      <c r="AD22" s="26" t="n">
        <f>3977</f>
        <v>3977.0</v>
      </c>
    </row>
    <row r="23">
      <c r="A23" s="21" t="s">
        <v>43</v>
      </c>
      <c r="B23" s="22" t="s">
        <v>27</v>
      </c>
      <c r="C23" s="22" t="s">
        <v>28</v>
      </c>
      <c r="D23" s="23" t="s">
        <v>30</v>
      </c>
      <c r="E23" s="26" t="n">
        <f>32</f>
        <v>32.0</v>
      </c>
      <c r="F23" s="24" t="s">
        <v>30</v>
      </c>
      <c r="G23" s="26" t="n">
        <f>8</f>
        <v>8.0</v>
      </c>
      <c r="H23" s="25" t="s">
        <v>30</v>
      </c>
      <c r="I23" s="26" t="n">
        <f>40</f>
        <v>40.0</v>
      </c>
      <c r="J23" s="23" t="s">
        <v>30</v>
      </c>
      <c r="K23" s="26" t="n">
        <f>3300000</f>
        <v>3300000.0</v>
      </c>
      <c r="L23" s="24" t="s">
        <v>30</v>
      </c>
      <c r="M23" s="26" t="n">
        <f>700000</f>
        <v>700000.0</v>
      </c>
      <c r="N23" s="25" t="s">
        <v>30</v>
      </c>
      <c r="O23" s="26" t="n">
        <f>4000000</f>
        <v>4000000.0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n">
        <f>20</f>
        <v>20.0</v>
      </c>
      <c r="U23" s="24"/>
      <c r="V23" s="26" t="str">
        <f>"－"</f>
        <v>－</v>
      </c>
      <c r="W23" s="25"/>
      <c r="X23" s="26" t="n">
        <f>20</f>
        <v>20.0</v>
      </c>
      <c r="Y23" s="23"/>
      <c r="Z23" s="26" t="n">
        <f>2631</f>
        <v>2631.0</v>
      </c>
      <c r="AA23" s="24"/>
      <c r="AB23" s="26" t="n">
        <f>1354</f>
        <v>1354.0</v>
      </c>
      <c r="AC23" s="25"/>
      <c r="AD23" s="26" t="n">
        <f>3985</f>
        <v>3985.0</v>
      </c>
    </row>
    <row r="24">
      <c r="A24" s="21" t="s">
        <v>44</v>
      </c>
      <c r="B24" s="22" t="s">
        <v>27</v>
      </c>
      <c r="C24" s="22" t="s">
        <v>28</v>
      </c>
      <c r="D24" s="23"/>
      <c r="E24" s="26" t="n">
        <f>116</f>
        <v>116.0</v>
      </c>
      <c r="F24" s="24"/>
      <c r="G24" s="26" t="n">
        <f>51</f>
        <v>51.0</v>
      </c>
      <c r="H24" s="25"/>
      <c r="I24" s="26" t="n">
        <f>167</f>
        <v>167.0</v>
      </c>
      <c r="J24" s="23"/>
      <c r="K24" s="26" t="n">
        <f>11020000</f>
        <v>1.102E7</v>
      </c>
      <c r="L24" s="24"/>
      <c r="M24" s="26" t="n">
        <f>4700000</f>
        <v>4700000.0</v>
      </c>
      <c r="N24" s="25"/>
      <c r="O24" s="26" t="n">
        <f>15720000</f>
        <v>1.572E7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n">
        <f>40</f>
        <v>40.0</v>
      </c>
      <c r="U24" s="24"/>
      <c r="V24" s="26" t="n">
        <f>20</f>
        <v>20.0</v>
      </c>
      <c r="W24" s="25"/>
      <c r="X24" s="26" t="n">
        <f>60</f>
        <v>60.0</v>
      </c>
      <c r="Y24" s="23"/>
      <c r="Z24" s="26" t="n">
        <f>2735</f>
        <v>2735.0</v>
      </c>
      <c r="AA24" s="24"/>
      <c r="AB24" s="26" t="n">
        <f>1362</f>
        <v>1362.0</v>
      </c>
      <c r="AC24" s="25"/>
      <c r="AD24" s="26" t="n">
        <f>4097</f>
        <v>4097.0</v>
      </c>
    </row>
    <row r="25">
      <c r="A25" s="21" t="s">
        <v>45</v>
      </c>
      <c r="B25" s="22" t="s">
        <v>27</v>
      </c>
      <c r="C25" s="22" t="s">
        <v>28</v>
      </c>
      <c r="D25" s="23"/>
      <c r="E25" s="26"/>
      <c r="F25" s="24"/>
      <c r="G25" s="26"/>
      <c r="H25" s="25"/>
      <c r="I25" s="26"/>
      <c r="J25" s="23"/>
      <c r="K25" s="26"/>
      <c r="L25" s="24"/>
      <c r="M25" s="26"/>
      <c r="N25" s="25"/>
      <c r="O25" s="26"/>
      <c r="P25" s="27"/>
      <c r="Q25" s="28"/>
      <c r="R25" s="29"/>
      <c r="S25" s="23"/>
      <c r="T25" s="26"/>
      <c r="U25" s="24"/>
      <c r="V25" s="26"/>
      <c r="W25" s="25"/>
      <c r="X25" s="26"/>
      <c r="Y25" s="23"/>
      <c r="Z25" s="26"/>
      <c r="AA25" s="24"/>
      <c r="AB25" s="26"/>
      <c r="AC25" s="25"/>
      <c r="AD25" s="26"/>
    </row>
    <row r="26">
      <c r="A26" s="21" t="s">
        <v>46</v>
      </c>
      <c r="B26" s="22" t="s">
        <v>27</v>
      </c>
      <c r="C26" s="22" t="s">
        <v>28</v>
      </c>
      <c r="D26" s="23"/>
      <c r="E26" s="26"/>
      <c r="F26" s="24"/>
      <c r="G26" s="26"/>
      <c r="H26" s="25"/>
      <c r="I26" s="26"/>
      <c r="J26" s="23"/>
      <c r="K26" s="26"/>
      <c r="L26" s="24"/>
      <c r="M26" s="26"/>
      <c r="N26" s="25"/>
      <c r="O26" s="26"/>
      <c r="P26" s="27"/>
      <c r="Q26" s="28"/>
      <c r="R26" s="29"/>
      <c r="S26" s="23"/>
      <c r="T26" s="26"/>
      <c r="U26" s="24"/>
      <c r="V26" s="26"/>
      <c r="W26" s="25"/>
      <c r="X26" s="26"/>
      <c r="Y26" s="23"/>
      <c r="Z26" s="26"/>
      <c r="AA26" s="24"/>
      <c r="AB26" s="26"/>
      <c r="AC26" s="25"/>
      <c r="AD26" s="26"/>
    </row>
    <row r="27">
      <c r="A27" s="21" t="s">
        <v>47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48</v>
      </c>
      <c r="B28" s="22" t="s">
        <v>27</v>
      </c>
      <c r="C28" s="22" t="s">
        <v>28</v>
      </c>
      <c r="D28" s="23"/>
      <c r="E28" s="26" t="n">
        <f>122</f>
        <v>122.0</v>
      </c>
      <c r="F28" s="24"/>
      <c r="G28" s="26" t="n">
        <f>240</f>
        <v>240.0</v>
      </c>
      <c r="H28" s="25"/>
      <c r="I28" s="26" t="n">
        <f>362</f>
        <v>362.0</v>
      </c>
      <c r="J28" s="23"/>
      <c r="K28" s="26" t="n">
        <f>29140000</f>
        <v>2.914E7</v>
      </c>
      <c r="L28" s="24"/>
      <c r="M28" s="26" t="n">
        <f>61450000</f>
        <v>6.145E7</v>
      </c>
      <c r="N28" s="25"/>
      <c r="O28" s="26" t="n">
        <f>90590000</f>
        <v>9.059E7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n">
        <f>145</f>
        <v>145.0</v>
      </c>
      <c r="U28" s="24"/>
      <c r="V28" s="26" t="n">
        <f>145</f>
        <v>145.0</v>
      </c>
      <c r="W28" s="25"/>
      <c r="X28" s="26" t="n">
        <f>290</f>
        <v>290.0</v>
      </c>
      <c r="Y28" s="23"/>
      <c r="Z28" s="26" t="n">
        <f>2809</f>
        <v>2809.0</v>
      </c>
      <c r="AA28" s="24"/>
      <c r="AB28" s="26" t="n">
        <f>1572</f>
        <v>1572.0</v>
      </c>
      <c r="AC28" s="25"/>
      <c r="AD28" s="26" t="n">
        <f>4381</f>
        <v>4381.0</v>
      </c>
    </row>
    <row r="29">
      <c r="A29" s="21" t="s">
        <v>49</v>
      </c>
      <c r="B29" s="22" t="s">
        <v>27</v>
      </c>
      <c r="C29" s="22" t="s">
        <v>28</v>
      </c>
      <c r="D29" s="23"/>
      <c r="E29" s="26" t="n">
        <f>101</f>
        <v>101.0</v>
      </c>
      <c r="F29" s="24"/>
      <c r="G29" s="26" t="n">
        <f>267</f>
        <v>267.0</v>
      </c>
      <c r="H29" s="25"/>
      <c r="I29" s="26" t="n">
        <f>368</f>
        <v>368.0</v>
      </c>
      <c r="J29" s="23"/>
      <c r="K29" s="26" t="n">
        <f>23480000</f>
        <v>2.348E7</v>
      </c>
      <c r="L29" s="24"/>
      <c r="M29" s="26" t="n">
        <f>73900000</f>
        <v>7.39E7</v>
      </c>
      <c r="N29" s="25"/>
      <c r="O29" s="26" t="n">
        <f>97380000</f>
        <v>9.738E7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n">
        <f>95</f>
        <v>95.0</v>
      </c>
      <c r="U29" s="24"/>
      <c r="V29" s="26" t="n">
        <f>297</f>
        <v>297.0</v>
      </c>
      <c r="W29" s="25"/>
      <c r="X29" s="26" t="n">
        <f>392</f>
        <v>392.0</v>
      </c>
      <c r="Y29" s="23"/>
      <c r="Z29" s="26" t="n">
        <f>2859</f>
        <v>2859.0</v>
      </c>
      <c r="AA29" s="24"/>
      <c r="AB29" s="26" t="n">
        <f>1737</f>
        <v>1737.0</v>
      </c>
      <c r="AC29" s="25"/>
      <c r="AD29" s="26" t="n">
        <f>4596</f>
        <v>4596.0</v>
      </c>
    </row>
    <row r="30">
      <c r="A30" s="21" t="s">
        <v>50</v>
      </c>
      <c r="B30" s="22" t="s">
        <v>27</v>
      </c>
      <c r="C30" s="22" t="s">
        <v>28</v>
      </c>
      <c r="D30" s="23"/>
      <c r="E30" s="26" t="n">
        <f>120</f>
        <v>120.0</v>
      </c>
      <c r="F30" s="24"/>
      <c r="G30" s="26" t="n">
        <f>144</f>
        <v>144.0</v>
      </c>
      <c r="H30" s="25"/>
      <c r="I30" s="26" t="n">
        <f>264</f>
        <v>264.0</v>
      </c>
      <c r="J30" s="23"/>
      <c r="K30" s="26" t="n">
        <f>20090000</f>
        <v>2.009E7</v>
      </c>
      <c r="L30" s="24"/>
      <c r="M30" s="26" t="n">
        <f>14340000</f>
        <v>1.434E7</v>
      </c>
      <c r="N30" s="25"/>
      <c r="O30" s="26" t="n">
        <f>34430000</f>
        <v>3.443E7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n">
        <f>45</f>
        <v>45.0</v>
      </c>
      <c r="U30" s="24"/>
      <c r="V30" s="26" t="n">
        <f>75</f>
        <v>75.0</v>
      </c>
      <c r="W30" s="25"/>
      <c r="X30" s="26" t="n">
        <f>120</f>
        <v>120.0</v>
      </c>
      <c r="Y30" s="23"/>
      <c r="Z30" s="26" t="n">
        <f>2946</f>
        <v>2946.0</v>
      </c>
      <c r="AA30" s="24"/>
      <c r="AB30" s="26" t="n">
        <f>1793</f>
        <v>1793.0</v>
      </c>
      <c r="AC30" s="25"/>
      <c r="AD30" s="26" t="n">
        <f>4739</f>
        <v>4739.0</v>
      </c>
    </row>
    <row r="31">
      <c r="A31" s="21" t="s">
        <v>51</v>
      </c>
      <c r="B31" s="22" t="s">
        <v>27</v>
      </c>
      <c r="C31" s="22" t="s">
        <v>28</v>
      </c>
      <c r="D31" s="23"/>
      <c r="E31" s="26" t="n">
        <f>607</f>
        <v>607.0</v>
      </c>
      <c r="F31" s="24"/>
      <c r="G31" s="26" t="n">
        <f>232</f>
        <v>232.0</v>
      </c>
      <c r="H31" s="25"/>
      <c r="I31" s="26" t="n">
        <f>839</f>
        <v>839.0</v>
      </c>
      <c r="J31" s="23"/>
      <c r="K31" s="26" t="n">
        <f>90080000</f>
        <v>9.008E7</v>
      </c>
      <c r="L31" s="24"/>
      <c r="M31" s="26" t="n">
        <f>26010000</f>
        <v>2.601E7</v>
      </c>
      <c r="N31" s="25"/>
      <c r="O31" s="26" t="n">
        <f>116090000</f>
        <v>1.1609E8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n">
        <f>460</f>
        <v>460.0</v>
      </c>
      <c r="U31" s="24"/>
      <c r="V31" s="26" t="n">
        <f>80</f>
        <v>80.0</v>
      </c>
      <c r="W31" s="25"/>
      <c r="X31" s="26" t="n">
        <f>540</f>
        <v>540.0</v>
      </c>
      <c r="Y31" s="23"/>
      <c r="Z31" s="26" t="n">
        <f>3182</f>
        <v>3182.0</v>
      </c>
      <c r="AA31" s="24"/>
      <c r="AB31" s="26" t="n">
        <f>1783</f>
        <v>1783.0</v>
      </c>
      <c r="AC31" s="25"/>
      <c r="AD31" s="26" t="n">
        <f>4965</f>
        <v>4965.0</v>
      </c>
    </row>
    <row r="32">
      <c r="A32" s="21" t="s">
        <v>52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53</v>
      </c>
      <c r="B33" s="22" t="s">
        <v>27</v>
      </c>
      <c r="C33" s="22" t="s">
        <v>28</v>
      </c>
      <c r="D33" s="23"/>
      <c r="E33" s="26"/>
      <c r="F33" s="24"/>
      <c r="G33" s="26"/>
      <c r="H33" s="25"/>
      <c r="I33" s="26"/>
      <c r="J33" s="23"/>
      <c r="K33" s="26"/>
      <c r="L33" s="24"/>
      <c r="M33" s="26"/>
      <c r="N33" s="25"/>
      <c r="O33" s="26"/>
      <c r="P33" s="27"/>
      <c r="Q33" s="28"/>
      <c r="R33" s="29"/>
      <c r="S33" s="23"/>
      <c r="T33" s="26"/>
      <c r="U33" s="24"/>
      <c r="V33" s="26"/>
      <c r="W33" s="25"/>
      <c r="X33" s="26"/>
      <c r="Y33" s="23"/>
      <c r="Z33" s="26"/>
      <c r="AA33" s="24"/>
      <c r="AB33" s="26"/>
      <c r="AC33" s="25"/>
      <c r="AD33" s="26"/>
    </row>
    <row r="34">
      <c r="A34" s="21" t="s">
        <v>54</v>
      </c>
      <c r="B34" s="22" t="s">
        <v>27</v>
      </c>
      <c r="C34" s="22" t="s">
        <v>28</v>
      </c>
      <c r="D34" s="23"/>
      <c r="E34" s="26" t="n">
        <f>233</f>
        <v>233.0</v>
      </c>
      <c r="F34" s="24"/>
      <c r="G34" s="26" t="n">
        <f>332</f>
        <v>332.0</v>
      </c>
      <c r="H34" s="25"/>
      <c r="I34" s="26" t="n">
        <f>565</f>
        <v>565.0</v>
      </c>
      <c r="J34" s="23"/>
      <c r="K34" s="26" t="n">
        <f>38810000</f>
        <v>3.881E7</v>
      </c>
      <c r="L34" s="24"/>
      <c r="M34" s="26" t="n">
        <f>41725000</f>
        <v>4.1725E7</v>
      </c>
      <c r="N34" s="25"/>
      <c r="O34" s="26" t="n">
        <f>80535000</f>
        <v>8.0535E7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n">
        <f>255</f>
        <v>255.0</v>
      </c>
      <c r="U34" s="24" t="s">
        <v>29</v>
      </c>
      <c r="V34" s="26" t="n">
        <f>317</f>
        <v>317.0</v>
      </c>
      <c r="W34" s="25"/>
      <c r="X34" s="26" t="n">
        <f>572</f>
        <v>572.0</v>
      </c>
      <c r="Y34" s="23"/>
      <c r="Z34" s="26" t="n">
        <f>3235</f>
        <v>3235.0</v>
      </c>
      <c r="AA34" s="24" t="s">
        <v>29</v>
      </c>
      <c r="AB34" s="26" t="n">
        <f>1917</f>
        <v>1917.0</v>
      </c>
      <c r="AC34" s="25"/>
      <c r="AD34" s="26" t="n">
        <f>5152</f>
        <v>5152.0</v>
      </c>
    </row>
    <row r="35">
      <c r="A35" s="21" t="s">
        <v>55</v>
      </c>
      <c r="B35" s="22" t="s">
        <v>27</v>
      </c>
      <c r="C35" s="22" t="s">
        <v>28</v>
      </c>
      <c r="D35" s="23"/>
      <c r="E35" s="26" t="n">
        <f>227</f>
        <v>227.0</v>
      </c>
      <c r="F35" s="24"/>
      <c r="G35" s="26" t="n">
        <f>81</f>
        <v>81.0</v>
      </c>
      <c r="H35" s="25"/>
      <c r="I35" s="26" t="n">
        <f>308</f>
        <v>308.0</v>
      </c>
      <c r="J35" s="23"/>
      <c r="K35" s="26" t="n">
        <f>71830000</f>
        <v>7.183E7</v>
      </c>
      <c r="L35" s="24"/>
      <c r="M35" s="26" t="n">
        <f>1210000</f>
        <v>1210000.0</v>
      </c>
      <c r="N35" s="25"/>
      <c r="O35" s="26" t="n">
        <f>73040000</f>
        <v>7.304E7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n">
        <f>255</f>
        <v>255.0</v>
      </c>
      <c r="U35" s="24"/>
      <c r="V35" s="26" t="n">
        <f>120</f>
        <v>120.0</v>
      </c>
      <c r="W35" s="25"/>
      <c r="X35" s="26" t="n">
        <f>375</f>
        <v>375.0</v>
      </c>
      <c r="Y35" s="23"/>
      <c r="Z35" s="26" t="n">
        <f>3327</f>
        <v>3327.0</v>
      </c>
      <c r="AA35" s="24"/>
      <c r="AB35" s="26" t="n">
        <f>1837</f>
        <v>1837.0</v>
      </c>
      <c r="AC35" s="25"/>
      <c r="AD35" s="26" t="n">
        <f>5164</f>
        <v>5164.0</v>
      </c>
    </row>
    <row r="36">
      <c r="A36" s="21" t="s">
        <v>56</v>
      </c>
      <c r="B36" s="22" t="s">
        <v>27</v>
      </c>
      <c r="C36" s="22" t="s">
        <v>28</v>
      </c>
      <c r="D36" s="23"/>
      <c r="E36" s="26" t="n">
        <f>359</f>
        <v>359.0</v>
      </c>
      <c r="F36" s="24"/>
      <c r="G36" s="26" t="n">
        <f>316</f>
        <v>316.0</v>
      </c>
      <c r="H36" s="25"/>
      <c r="I36" s="26" t="n">
        <f>675</f>
        <v>675.0</v>
      </c>
      <c r="J36" s="23"/>
      <c r="K36" s="26" t="n">
        <f>90250000</f>
        <v>9.025E7</v>
      </c>
      <c r="L36" s="24"/>
      <c r="M36" s="26" t="n">
        <f>25340000</f>
        <v>2.534E7</v>
      </c>
      <c r="N36" s="25"/>
      <c r="O36" s="26" t="n">
        <f>115590000</f>
        <v>1.1559E8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n">
        <f>145</f>
        <v>145.0</v>
      </c>
      <c r="U36" s="24"/>
      <c r="V36" s="26" t="n">
        <f>73</f>
        <v>73.0</v>
      </c>
      <c r="W36" s="25"/>
      <c r="X36" s="26" t="n">
        <f>218</f>
        <v>218.0</v>
      </c>
      <c r="Y36" s="23" t="s">
        <v>29</v>
      </c>
      <c r="Z36" s="26" t="n">
        <f>3473</f>
        <v>3473.0</v>
      </c>
      <c r="AA36" s="24"/>
      <c r="AB36" s="26" t="n">
        <f>1819</f>
        <v>1819.0</v>
      </c>
      <c r="AC36" s="25"/>
      <c r="AD36" s="26" t="n">
        <f>5292</f>
        <v>5292.0</v>
      </c>
    </row>
    <row r="37">
      <c r="A37" s="21" t="s">
        <v>57</v>
      </c>
      <c r="B37" s="22" t="s">
        <v>27</v>
      </c>
      <c r="C37" s="22" t="s">
        <v>28</v>
      </c>
      <c r="D37" s="23"/>
      <c r="E37" s="26" t="n">
        <f>252</f>
        <v>252.0</v>
      </c>
      <c r="F37" s="24"/>
      <c r="G37" s="26" t="n">
        <f>69</f>
        <v>69.0</v>
      </c>
      <c r="H37" s="25"/>
      <c r="I37" s="26" t="n">
        <f>321</f>
        <v>321.0</v>
      </c>
      <c r="J37" s="23"/>
      <c r="K37" s="26" t="n">
        <f>22595000</f>
        <v>2.2595E7</v>
      </c>
      <c r="L37" s="24"/>
      <c r="M37" s="26" t="n">
        <f>14640000</f>
        <v>1.464E7</v>
      </c>
      <c r="N37" s="25"/>
      <c r="O37" s="26" t="n">
        <f>37235000</f>
        <v>3.7235E7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n">
        <f>240</f>
        <v>240.0</v>
      </c>
      <c r="U37" s="24"/>
      <c r="V37" s="26" t="n">
        <f>40</f>
        <v>40.0</v>
      </c>
      <c r="W37" s="25"/>
      <c r="X37" s="26" t="n">
        <f>280</f>
        <v>280.0</v>
      </c>
      <c r="Y37" s="23"/>
      <c r="Z37" s="26" t="n">
        <f>3456</f>
        <v>3456.0</v>
      </c>
      <c r="AA37" s="24"/>
      <c r="AB37" s="26" t="n">
        <f>1841</f>
        <v>1841.0</v>
      </c>
      <c r="AC37" s="25" t="s">
        <v>29</v>
      </c>
      <c r="AD37" s="26" t="n">
        <f>5297</f>
        <v>5297.0</v>
      </c>
    </row>
    <row r="38">
      <c r="A38" s="21" t="s">
        <v>58</v>
      </c>
      <c r="B38" s="22" t="s">
        <v>27</v>
      </c>
      <c r="C38" s="22" t="s">
        <v>28</v>
      </c>
      <c r="D38" s="23"/>
      <c r="E38" s="26" t="n">
        <f>412</f>
        <v>412.0</v>
      </c>
      <c r="F38" s="24"/>
      <c r="G38" s="26" t="n">
        <f>86</f>
        <v>86.0</v>
      </c>
      <c r="H38" s="25"/>
      <c r="I38" s="26" t="n">
        <f>498</f>
        <v>498.0</v>
      </c>
      <c r="J38" s="23"/>
      <c r="K38" s="26" t="n">
        <f>34970000</f>
        <v>3.497E7</v>
      </c>
      <c r="L38" s="24"/>
      <c r="M38" s="26" t="n">
        <f>27680000</f>
        <v>2.768E7</v>
      </c>
      <c r="N38" s="25"/>
      <c r="O38" s="26" t="n">
        <f>62650000</f>
        <v>6.265E7</v>
      </c>
      <c r="P38" s="27" t="n">
        <f>1299</f>
        <v>1299.0</v>
      </c>
      <c r="Q38" s="28" t="n">
        <f>32</f>
        <v>32.0</v>
      </c>
      <c r="R38" s="29" t="n">
        <f>1331</f>
        <v>1331.0</v>
      </c>
      <c r="S38" s="23"/>
      <c r="T38" s="26" t="n">
        <f>110</f>
        <v>110.0</v>
      </c>
      <c r="U38" s="24"/>
      <c r="V38" s="26" t="str">
        <f>"－"</f>
        <v>－</v>
      </c>
      <c r="W38" s="25"/>
      <c r="X38" s="26" t="n">
        <f>110</f>
        <v>110.0</v>
      </c>
      <c r="Y38" s="23" t="s">
        <v>30</v>
      </c>
      <c r="Z38" s="26" t="n">
        <f>770</f>
        <v>770.0</v>
      </c>
      <c r="AA38" s="24"/>
      <c r="AB38" s="26" t="n">
        <f>379</f>
        <v>379.0</v>
      </c>
      <c r="AC38" s="25" t="s">
        <v>30</v>
      </c>
      <c r="AD38" s="26" t="n">
        <f>1149</f>
        <v>1149.0</v>
      </c>
    </row>
    <row r="39">
      <c r="A39" s="21" t="s">
        <v>59</v>
      </c>
      <c r="B39" s="22" t="s">
        <v>27</v>
      </c>
      <c r="C39" s="22" t="s">
        <v>28</v>
      </c>
      <c r="D39" s="23"/>
      <c r="E39" s="26"/>
      <c r="F39" s="24"/>
      <c r="G39" s="26"/>
      <c r="H39" s="25"/>
      <c r="I39" s="26"/>
      <c r="J39" s="23"/>
      <c r="K39" s="26"/>
      <c r="L39" s="24"/>
      <c r="M39" s="26"/>
      <c r="N39" s="25"/>
      <c r="O39" s="26"/>
      <c r="P39" s="27"/>
      <c r="Q39" s="28"/>
      <c r="R39" s="29"/>
      <c r="S39" s="23"/>
      <c r="T39" s="26"/>
      <c r="U39" s="24"/>
      <c r="V39" s="26"/>
      <c r="W39" s="25"/>
      <c r="X39" s="26"/>
      <c r="Y39" s="23"/>
      <c r="Z39" s="26"/>
      <c r="AA39" s="24"/>
      <c r="AB39" s="26"/>
      <c r="AC39" s="25"/>
      <c r="AD39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