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<sst xmlns="http://schemas.openxmlformats.org/spreadsheetml/2006/main" count="169" uniqueCount="61">
  <si>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</si>
  <si>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</si>
  <si>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</si>
  <si>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</si>
  <si>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</si>
  <si>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</si>
  <si>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</si>
  <si>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</si>
  <si>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</si>
  <si>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</si>
  <si>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</si>
  <si>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</si>
  <si>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</si>
  <si>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</si>
  <si>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</si>
  <si>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</si>
  <si>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</si>
  <si>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</si>
  <si>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</si>
  <si>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</si>
  <si>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</si>
  <si>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</si>
  <si>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</si>
  <si>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</si>
  <si>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</si>
  <si>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</si>
  <si>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9.1</t>
  </si>
  <si>
    <t>有価証券オプション</t>
  </si>
  <si>
    <t>Securities Options</t>
  </si>
  <si>
    <t>◎</t>
  </si>
  <si>
    <t>●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</si>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</sst>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6216</f>
        <v>6216.0</v>
      </c>
      <c r="F10" s="24" t="s">
        <v>29</v>
      </c>
      <c r="G10" s="26" t="n">
        <f>15010</f>
        <v>15010.0</v>
      </c>
      <c r="H10" s="25"/>
      <c r="I10" s="26" t="n">
        <f>21226</f>
        <v>21226.0</v>
      </c>
      <c r="J10" s="23"/>
      <c r="K10" s="26" t="n">
        <f>5087080</f>
        <v>5087080.0</v>
      </c>
      <c r="L10" s="24"/>
      <c r="M10" s="26" t="n">
        <f>9432200</f>
        <v>9432200.0</v>
      </c>
      <c r="N10" s="25"/>
      <c r="O10" s="26" t="n">
        <f>14519280</f>
        <v>1.451928E7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30</v>
      </c>
      <c r="T10" s="26" t="str">
        <f>"－"</f>
        <v>－</v>
      </c>
      <c r="U10" s="24" t="s">
        <v>31</v>
      </c>
      <c r="V10" s="26" t="str">
        <f>"－"</f>
        <v>－</v>
      </c>
      <c r="W10" s="25" t="s">
        <v>30</v>
      </c>
      <c r="X10" s="26" t="str">
        <f>"－"</f>
        <v>－</v>
      </c>
      <c r="Y10" s="23"/>
      <c r="Z10" s="26" t="n">
        <f>147255</f>
        <v>147255.0</v>
      </c>
      <c r="AA10" s="24"/>
      <c r="AB10" s="26" t="n">
        <f>59612</f>
        <v>59612.0</v>
      </c>
      <c r="AC10" s="25"/>
      <c r="AD10" s="26" t="n">
        <f>206867</f>
        <v>206867.0</v>
      </c>
    </row>
    <row r="11">
      <c r="A11" s="21" t="s">
        <v>32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33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34</v>
      </c>
      <c r="B13" s="22" t="s">
        <v>27</v>
      </c>
      <c r="C13" s="22" t="s">
        <v>28</v>
      </c>
      <c r="D13" s="23" t="s">
        <v>30</v>
      </c>
      <c r="E13" s="26" t="str">
        <f>"－"</f>
        <v>－</v>
      </c>
      <c r="F13" s="24"/>
      <c r="G13" s="26" t="n">
        <f>215</f>
        <v>215.0</v>
      </c>
      <c r="H13" s="25"/>
      <c r="I13" s="26" t="n">
        <f>215</f>
        <v>215.0</v>
      </c>
      <c r="J13" s="23" t="s">
        <v>30</v>
      </c>
      <c r="K13" s="26" t="str">
        <f>"－"</f>
        <v>－</v>
      </c>
      <c r="L13" s="24"/>
      <c r="M13" s="26" t="n">
        <f>41632400</f>
        <v>4.16324E7</v>
      </c>
      <c r="N13" s="25"/>
      <c r="O13" s="26" t="n">
        <f>41632400</f>
        <v>4.16324E7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147255</f>
        <v>147255.0</v>
      </c>
      <c r="AA13" s="24"/>
      <c r="AB13" s="26" t="n">
        <f>59727</f>
        <v>59727.0</v>
      </c>
      <c r="AC13" s="25"/>
      <c r="AD13" s="26" t="n">
        <f>206982</f>
        <v>206982.0</v>
      </c>
    </row>
    <row r="14">
      <c r="A14" s="21" t="s">
        <v>35</v>
      </c>
      <c r="B14" s="22" t="s">
        <v>27</v>
      </c>
      <c r="C14" s="22" t="s">
        <v>28</v>
      </c>
      <c r="D14" s="23"/>
      <c r="E14" s="26" t="n">
        <f>2</f>
        <v>2.0</v>
      </c>
      <c r="F14" s="24"/>
      <c r="G14" s="26" t="n">
        <f>10</f>
        <v>10.0</v>
      </c>
      <c r="H14" s="25" t="s">
        <v>30</v>
      </c>
      <c r="I14" s="26" t="n">
        <f>12</f>
        <v>12.0</v>
      </c>
      <c r="J14" s="23"/>
      <c r="K14" s="26" t="n">
        <f>10000</f>
        <v>10000.0</v>
      </c>
      <c r="L14" s="24"/>
      <c r="M14" s="26" t="n">
        <f>4700</f>
        <v>4700.0</v>
      </c>
      <c r="N14" s="25" t="s">
        <v>30</v>
      </c>
      <c r="O14" s="26" t="n">
        <f>14700</f>
        <v>14700.0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147255</f>
        <v>147255.0</v>
      </c>
      <c r="AA14" s="24"/>
      <c r="AB14" s="26" t="n">
        <f>59737</f>
        <v>59737.0</v>
      </c>
      <c r="AC14" s="25"/>
      <c r="AD14" s="26" t="n">
        <f>206992</f>
        <v>206992.0</v>
      </c>
    </row>
    <row r="15">
      <c r="A15" s="21" t="s">
        <v>36</v>
      </c>
      <c r="B15" s="22" t="s">
        <v>27</v>
      </c>
      <c r="C15" s="22" t="s">
        <v>28</v>
      </c>
      <c r="D15" s="23"/>
      <c r="E15" s="26" t="n">
        <f>1725</f>
        <v>1725.0</v>
      </c>
      <c r="F15" s="24"/>
      <c r="G15" s="26" t="n">
        <f>1625</f>
        <v>1625.0</v>
      </c>
      <c r="H15" s="25"/>
      <c r="I15" s="26" t="n">
        <f>3350</f>
        <v>3350.0</v>
      </c>
      <c r="J15" s="23"/>
      <c r="K15" s="26" t="n">
        <f>14016200</f>
        <v>1.40162E7</v>
      </c>
      <c r="L15" s="24"/>
      <c r="M15" s="26" t="n">
        <f>14625000</f>
        <v>1.4625E7</v>
      </c>
      <c r="N15" s="25"/>
      <c r="O15" s="26" t="n">
        <f>28641200</f>
        <v>2.86412E7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148780</f>
        <v>148780.0</v>
      </c>
      <c r="AA15" s="24" t="s">
        <v>29</v>
      </c>
      <c r="AB15" s="26" t="n">
        <f>61362</f>
        <v>61362.0</v>
      </c>
      <c r="AC15" s="25"/>
      <c r="AD15" s="26" t="n">
        <f>210142</f>
        <v>210142.0</v>
      </c>
    </row>
    <row r="16">
      <c r="A16" s="21" t="s">
        <v>37</v>
      </c>
      <c r="B16" s="22" t="s">
        <v>27</v>
      </c>
      <c r="C16" s="22" t="s">
        <v>28</v>
      </c>
      <c r="D16" s="23"/>
      <c r="E16" s="26" t="n">
        <f>465</f>
        <v>465.0</v>
      </c>
      <c r="F16" s="24"/>
      <c r="G16" s="26" t="n">
        <f>5663</f>
        <v>5663.0</v>
      </c>
      <c r="H16" s="25"/>
      <c r="I16" s="26" t="n">
        <f>6128</f>
        <v>6128.0</v>
      </c>
      <c r="J16" s="23"/>
      <c r="K16" s="26" t="n">
        <f>1452300</f>
        <v>1452300.0</v>
      </c>
      <c r="L16" s="24" t="s">
        <v>29</v>
      </c>
      <c r="M16" s="26" t="n">
        <f>58019010</f>
        <v>5.801901E7</v>
      </c>
      <c r="N16" s="25" t="s">
        <v>29</v>
      </c>
      <c r="O16" s="26" t="n">
        <f>59471310</f>
        <v>5.947131E7</v>
      </c>
      <c r="P16" s="27" t="n">
        <f>6</f>
        <v>6.0</v>
      </c>
      <c r="Q16" s="28" t="n">
        <f>8180</f>
        <v>8180.0</v>
      </c>
      <c r="R16" s="29" t="n">
        <f>8186</f>
        <v>8186.0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 t="s">
        <v>30</v>
      </c>
      <c r="Z16" s="26" t="n">
        <f>17807</f>
        <v>17807.0</v>
      </c>
      <c r="AA16" s="24" t="s">
        <v>30</v>
      </c>
      <c r="AB16" s="26" t="n">
        <f>47943</f>
        <v>47943.0</v>
      </c>
      <c r="AC16" s="25" t="s">
        <v>30</v>
      </c>
      <c r="AD16" s="26" t="n">
        <f>65750</f>
        <v>65750.0</v>
      </c>
    </row>
    <row r="17">
      <c r="A17" s="21" t="s">
        <v>38</v>
      </c>
      <c r="B17" s="22" t="s">
        <v>27</v>
      </c>
      <c r="C17" s="22" t="s">
        <v>28</v>
      </c>
      <c r="D17" s="23"/>
      <c r="E17" s="26" t="n">
        <f>381</f>
        <v>381.0</v>
      </c>
      <c r="F17" s="24"/>
      <c r="G17" s="26" t="n">
        <f>95</f>
        <v>95.0</v>
      </c>
      <c r="H17" s="25"/>
      <c r="I17" s="26" t="n">
        <f>476</f>
        <v>476.0</v>
      </c>
      <c r="J17" s="23"/>
      <c r="K17" s="26" t="n">
        <f>138960</f>
        <v>138960.0</v>
      </c>
      <c r="L17" s="24"/>
      <c r="M17" s="26" t="n">
        <f>35625</f>
        <v>35625.0</v>
      </c>
      <c r="N17" s="25"/>
      <c r="O17" s="26" t="n">
        <f>174585</f>
        <v>174585.0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18188</f>
        <v>18188.0</v>
      </c>
      <c r="AA17" s="24"/>
      <c r="AB17" s="26" t="n">
        <f>48038</f>
        <v>48038.0</v>
      </c>
      <c r="AC17" s="25"/>
      <c r="AD17" s="26" t="n">
        <f>66226</f>
        <v>66226.0</v>
      </c>
    </row>
    <row r="18">
      <c r="A18" s="21" t="s">
        <v>39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40</v>
      </c>
      <c r="B19" s="22" t="s">
        <v>27</v>
      </c>
      <c r="C19" s="22" t="s">
        <v>28</v>
      </c>
      <c r="D19" s="23"/>
      <c r="E19" s="26"/>
      <c r="F19" s="24"/>
      <c r="G19" s="26"/>
      <c r="H19" s="25"/>
      <c r="I19" s="26"/>
      <c r="J19" s="23"/>
      <c r="K19" s="26"/>
      <c r="L19" s="24"/>
      <c r="M19" s="26"/>
      <c r="N19" s="25"/>
      <c r="O19" s="26"/>
      <c r="P19" s="27"/>
      <c r="Q19" s="28"/>
      <c r="R19" s="29"/>
      <c r="S19" s="23"/>
      <c r="T19" s="26"/>
      <c r="U19" s="24"/>
      <c r="V19" s="26"/>
      <c r="W19" s="25"/>
      <c r="X19" s="26"/>
      <c r="Y19" s="23"/>
      <c r="Z19" s="26"/>
      <c r="AA19" s="24"/>
      <c r="AB19" s="26"/>
      <c r="AC19" s="25"/>
      <c r="AD19" s="26"/>
    </row>
    <row r="20">
      <c r="A20" s="21" t="s">
        <v>41</v>
      </c>
      <c r="B20" s="22" t="s">
        <v>27</v>
      </c>
      <c r="C20" s="22" t="s">
        <v>28</v>
      </c>
      <c r="D20" s="23"/>
      <c r="E20" s="26" t="n">
        <f>183</f>
        <v>183.0</v>
      </c>
      <c r="F20" s="24"/>
      <c r="G20" s="26" t="n">
        <f>8051</f>
        <v>8051.0</v>
      </c>
      <c r="H20" s="25"/>
      <c r="I20" s="26" t="n">
        <f>8234</f>
        <v>8234.0</v>
      </c>
      <c r="J20" s="23"/>
      <c r="K20" s="26" t="n">
        <f>73850</f>
        <v>73850.0</v>
      </c>
      <c r="L20" s="24"/>
      <c r="M20" s="26" t="n">
        <f>3514380</f>
        <v>3514380.0</v>
      </c>
      <c r="N20" s="25"/>
      <c r="O20" s="26" t="n">
        <f>3588230</f>
        <v>3588230.0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18371</f>
        <v>18371.0</v>
      </c>
      <c r="AA20" s="24"/>
      <c r="AB20" s="26" t="n">
        <f>48089</f>
        <v>48089.0</v>
      </c>
      <c r="AC20" s="25"/>
      <c r="AD20" s="26" t="n">
        <f>66460</f>
        <v>66460.0</v>
      </c>
    </row>
    <row r="21">
      <c r="A21" s="21" t="s">
        <v>42</v>
      </c>
      <c r="B21" s="22" t="s">
        <v>27</v>
      </c>
      <c r="C21" s="22" t="s">
        <v>28</v>
      </c>
      <c r="D21" s="23"/>
      <c r="E21" s="26" t="n">
        <f>6619</f>
        <v>6619.0</v>
      </c>
      <c r="F21" s="24"/>
      <c r="G21" s="26" t="n">
        <f>7423</f>
        <v>7423.0</v>
      </c>
      <c r="H21" s="25"/>
      <c r="I21" s="26" t="n">
        <f>14042</f>
        <v>14042.0</v>
      </c>
      <c r="J21" s="23"/>
      <c r="K21" s="26" t="n">
        <f>15826580</f>
        <v>1.582658E7</v>
      </c>
      <c r="L21" s="24"/>
      <c r="M21" s="26" t="n">
        <f>10494125</f>
        <v>1.0494125E7</v>
      </c>
      <c r="N21" s="25"/>
      <c r="O21" s="26" t="n">
        <f>26320705</f>
        <v>2.6320705E7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18432</f>
        <v>18432.0</v>
      </c>
      <c r="AA21" s="24"/>
      <c r="AB21" s="26" t="n">
        <f>49512</f>
        <v>49512.0</v>
      </c>
      <c r="AC21" s="25"/>
      <c r="AD21" s="26" t="n">
        <f>67944</f>
        <v>67944.0</v>
      </c>
    </row>
    <row r="22">
      <c r="A22" s="21" t="s">
        <v>43</v>
      </c>
      <c r="B22" s="22" t="s">
        <v>27</v>
      </c>
      <c r="C22" s="22" t="s">
        <v>28</v>
      </c>
      <c r="D22" s="23"/>
      <c r="E22" s="26" t="n">
        <f>262</f>
        <v>262.0</v>
      </c>
      <c r="F22" s="24"/>
      <c r="G22" s="26" t="n">
        <f>1007</f>
        <v>1007.0</v>
      </c>
      <c r="H22" s="25"/>
      <c r="I22" s="26" t="n">
        <f>1269</f>
        <v>1269.0</v>
      </c>
      <c r="J22" s="23"/>
      <c r="K22" s="26" t="n">
        <f>52770</f>
        <v>52770.0</v>
      </c>
      <c r="L22" s="24"/>
      <c r="M22" s="26" t="n">
        <f>535000</f>
        <v>535000.0</v>
      </c>
      <c r="N22" s="25"/>
      <c r="O22" s="26" t="n">
        <f>587770</f>
        <v>587770.0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18694</f>
        <v>18694.0</v>
      </c>
      <c r="AA22" s="24"/>
      <c r="AB22" s="26" t="n">
        <f>48519</f>
        <v>48519.0</v>
      </c>
      <c r="AC22" s="25"/>
      <c r="AD22" s="26" t="n">
        <f>67213</f>
        <v>67213.0</v>
      </c>
    </row>
    <row r="23">
      <c r="A23" s="21" t="s">
        <v>44</v>
      </c>
      <c r="B23" s="22" t="s">
        <v>27</v>
      </c>
      <c r="C23" s="22" t="s">
        <v>28</v>
      </c>
      <c r="D23" s="23"/>
      <c r="E23" s="26" t="n">
        <f>7200</f>
        <v>7200.0</v>
      </c>
      <c r="F23" s="24"/>
      <c r="G23" s="26" t="n">
        <f>4000</f>
        <v>4000.0</v>
      </c>
      <c r="H23" s="25"/>
      <c r="I23" s="26" t="n">
        <f>11200</f>
        <v>11200.0</v>
      </c>
      <c r="J23" s="23"/>
      <c r="K23" s="26" t="n">
        <f>3027400</f>
        <v>3027400.0</v>
      </c>
      <c r="L23" s="24"/>
      <c r="M23" s="26" t="n">
        <f>1948000</f>
        <v>1948000.0</v>
      </c>
      <c r="N23" s="25"/>
      <c r="O23" s="26" t="n">
        <f>4975400</f>
        <v>4975400.0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25894</f>
        <v>25894.0</v>
      </c>
      <c r="AA23" s="24"/>
      <c r="AB23" s="26" t="n">
        <f>52519</f>
        <v>52519.0</v>
      </c>
      <c r="AC23" s="25"/>
      <c r="AD23" s="26" t="n">
        <f>78413</f>
        <v>78413.0</v>
      </c>
    </row>
    <row r="24">
      <c r="A24" s="21" t="s">
        <v>45</v>
      </c>
      <c r="B24" s="22" t="s">
        <v>27</v>
      </c>
      <c r="C24" s="22" t="s">
        <v>28</v>
      </c>
      <c r="D24" s="23"/>
      <c r="E24" s="26" t="n">
        <f>200</f>
        <v>200.0</v>
      </c>
      <c r="F24" s="24"/>
      <c r="G24" s="26" t="n">
        <f>6030</f>
        <v>6030.0</v>
      </c>
      <c r="H24" s="25"/>
      <c r="I24" s="26" t="n">
        <f>6230</f>
        <v>6230.0</v>
      </c>
      <c r="J24" s="23"/>
      <c r="K24" s="26" t="n">
        <f>68400</f>
        <v>68400.0</v>
      </c>
      <c r="L24" s="24"/>
      <c r="M24" s="26" t="n">
        <f>15905600</f>
        <v>1.59056E7</v>
      </c>
      <c r="N24" s="25"/>
      <c r="O24" s="26" t="n">
        <f>15974000</f>
        <v>1.5974E7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26094</f>
        <v>26094.0</v>
      </c>
      <c r="AA24" s="24"/>
      <c r="AB24" s="26" t="n">
        <f>52499</f>
        <v>52499.0</v>
      </c>
      <c r="AC24" s="25"/>
      <c r="AD24" s="26" t="n">
        <f>78593</f>
        <v>78593.0</v>
      </c>
    </row>
    <row r="25">
      <c r="A25" s="21" t="s">
        <v>46</v>
      </c>
      <c r="B25" s="22" t="s">
        <v>27</v>
      </c>
      <c r="C25" s="22" t="s">
        <v>28</v>
      </c>
      <c r="D25" s="23"/>
      <c r="E25" s="26"/>
      <c r="F25" s="24"/>
      <c r="G25" s="26"/>
      <c r="H25" s="25"/>
      <c r="I25" s="26"/>
      <c r="J25" s="23"/>
      <c r="K25" s="26"/>
      <c r="L25" s="24"/>
      <c r="M25" s="26"/>
      <c r="N25" s="25"/>
      <c r="O25" s="26"/>
      <c r="P25" s="27"/>
      <c r="Q25" s="28"/>
      <c r="R25" s="29"/>
      <c r="S25" s="23"/>
      <c r="T25" s="26"/>
      <c r="U25" s="24"/>
      <c r="V25" s="26"/>
      <c r="W25" s="25"/>
      <c r="X25" s="26"/>
      <c r="Y25" s="23"/>
      <c r="Z25" s="26"/>
      <c r="AA25" s="24"/>
      <c r="AB25" s="26"/>
      <c r="AC25" s="25"/>
      <c r="AD25" s="26"/>
    </row>
    <row r="26">
      <c r="A26" s="21" t="s">
        <v>47</v>
      </c>
      <c r="B26" s="22" t="s">
        <v>27</v>
      </c>
      <c r="C26" s="22" t="s">
        <v>28</v>
      </c>
      <c r="D26" s="23"/>
      <c r="E26" s="26"/>
      <c r="F26" s="24"/>
      <c r="G26" s="26"/>
      <c r="H26" s="25"/>
      <c r="I26" s="26"/>
      <c r="J26" s="23"/>
      <c r="K26" s="26"/>
      <c r="L26" s="24"/>
      <c r="M26" s="26"/>
      <c r="N26" s="25"/>
      <c r="O26" s="26"/>
      <c r="P26" s="27"/>
      <c r="Q26" s="28"/>
      <c r="R26" s="29"/>
      <c r="S26" s="23"/>
      <c r="T26" s="26"/>
      <c r="U26" s="24"/>
      <c r="V26" s="26"/>
      <c r="W26" s="25"/>
      <c r="X26" s="26"/>
      <c r="Y26" s="23"/>
      <c r="Z26" s="26"/>
      <c r="AA26" s="24"/>
      <c r="AB26" s="26"/>
      <c r="AC26" s="25"/>
      <c r="AD26" s="26"/>
    </row>
    <row r="27">
      <c r="A27" s="21" t="s">
        <v>48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49</v>
      </c>
      <c r="B28" s="22" t="s">
        <v>27</v>
      </c>
      <c r="C28" s="22" t="s">
        <v>28</v>
      </c>
      <c r="D28" s="23" t="s">
        <v>29</v>
      </c>
      <c r="E28" s="26" t="n">
        <f>102065</f>
        <v>102065.0</v>
      </c>
      <c r="F28" s="24" t="s">
        <v>30</v>
      </c>
      <c r="G28" s="26" t="n">
        <f>1</f>
        <v>1.0</v>
      </c>
      <c r="H28" s="25" t="s">
        <v>29</v>
      </c>
      <c r="I28" s="26" t="n">
        <f>102066</f>
        <v>102066.0</v>
      </c>
      <c r="J28" s="23" t="s">
        <v>29</v>
      </c>
      <c r="K28" s="26" t="n">
        <f>31945500</f>
        <v>3.19455E7</v>
      </c>
      <c r="L28" s="24" t="s">
        <v>30</v>
      </c>
      <c r="M28" s="26" t="n">
        <f>351</f>
        <v>351.0</v>
      </c>
      <c r="N28" s="25"/>
      <c r="O28" s="26" t="n">
        <f>31945851</f>
        <v>3.1945851E7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128159</f>
        <v>128159.0</v>
      </c>
      <c r="AA28" s="24"/>
      <c r="AB28" s="26" t="n">
        <f>52500</f>
        <v>52500.0</v>
      </c>
      <c r="AC28" s="25"/>
      <c r="AD28" s="26" t="n">
        <f>180659</f>
        <v>180659.0</v>
      </c>
    </row>
    <row r="29">
      <c r="A29" s="21" t="s">
        <v>50</v>
      </c>
      <c r="B29" s="22" t="s">
        <v>27</v>
      </c>
      <c r="C29" s="22" t="s">
        <v>28</v>
      </c>
      <c r="D29" s="23"/>
      <c r="E29" s="26" t="n">
        <f>23929</f>
        <v>23929.0</v>
      </c>
      <c r="F29" s="24"/>
      <c r="G29" s="26" t="n">
        <f>2010</f>
        <v>2010.0</v>
      </c>
      <c r="H29" s="25"/>
      <c r="I29" s="26" t="n">
        <f>25939</f>
        <v>25939.0</v>
      </c>
      <c r="J29" s="23"/>
      <c r="K29" s="26" t="n">
        <f>30581432</f>
        <v>3.0581432E7</v>
      </c>
      <c r="L29" s="24"/>
      <c r="M29" s="26" t="n">
        <f>1085000</f>
        <v>1085000.0</v>
      </c>
      <c r="N29" s="25"/>
      <c r="O29" s="26" t="n">
        <f>31666432</f>
        <v>3.1666432E7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 t="s">
        <v>29</v>
      </c>
      <c r="T29" s="26" t="n">
        <f>21902</f>
        <v>21902.0</v>
      </c>
      <c r="U29" s="24"/>
      <c r="V29" s="26" t="str">
        <f>"－"</f>
        <v>－</v>
      </c>
      <c r="W29" s="25" t="s">
        <v>29</v>
      </c>
      <c r="X29" s="26" t="n">
        <f>21902</f>
        <v>21902.0</v>
      </c>
      <c r="Y29" s="23"/>
      <c r="Z29" s="26" t="n">
        <f>150088</f>
        <v>150088.0</v>
      </c>
      <c r="AA29" s="24"/>
      <c r="AB29" s="26" t="n">
        <f>53510</f>
        <v>53510.0</v>
      </c>
      <c r="AC29" s="25"/>
      <c r="AD29" s="26" t="n">
        <f>203598</f>
        <v>203598.0</v>
      </c>
    </row>
    <row r="30">
      <c r="A30" s="21" t="s">
        <v>51</v>
      </c>
      <c r="B30" s="22" t="s">
        <v>27</v>
      </c>
      <c r="C30" s="22" t="s">
        <v>28</v>
      </c>
      <c r="D30" s="23"/>
      <c r="E30" s="26" t="n">
        <f>205</f>
        <v>205.0</v>
      </c>
      <c r="F30" s="24"/>
      <c r="G30" s="26" t="n">
        <f>7001</f>
        <v>7001.0</v>
      </c>
      <c r="H30" s="25"/>
      <c r="I30" s="26" t="n">
        <f>7206</f>
        <v>7206.0</v>
      </c>
      <c r="J30" s="23"/>
      <c r="K30" s="26" t="n">
        <f>1306100</f>
        <v>1306100.0</v>
      </c>
      <c r="L30" s="24"/>
      <c r="M30" s="26" t="n">
        <f>2826413</f>
        <v>2826413.0</v>
      </c>
      <c r="N30" s="25"/>
      <c r="O30" s="26" t="n">
        <f>4132513</f>
        <v>4132513.0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150193</f>
        <v>150193.0</v>
      </c>
      <c r="AA30" s="24"/>
      <c r="AB30" s="26" t="n">
        <f>57511</f>
        <v>57511.0</v>
      </c>
      <c r="AC30" s="25"/>
      <c r="AD30" s="26" t="n">
        <f>207704</f>
        <v>207704.0</v>
      </c>
    </row>
    <row r="31">
      <c r="A31" s="21" t="s">
        <v>52</v>
      </c>
      <c r="B31" s="22" t="s">
        <v>27</v>
      </c>
      <c r="C31" s="22" t="s">
        <v>28</v>
      </c>
      <c r="D31" s="23"/>
      <c r="E31" s="26" t="n">
        <f>3973</f>
        <v>3973.0</v>
      </c>
      <c r="F31" s="24"/>
      <c r="G31" s="26" t="n">
        <f>8000</f>
        <v>8000.0</v>
      </c>
      <c r="H31" s="25"/>
      <c r="I31" s="26" t="n">
        <f>11973</f>
        <v>11973.0</v>
      </c>
      <c r="J31" s="23"/>
      <c r="K31" s="26" t="n">
        <f>17340200</f>
        <v>1.73402E7</v>
      </c>
      <c r="L31" s="24"/>
      <c r="M31" s="26" t="n">
        <f>2800000</f>
        <v>2800000.0</v>
      </c>
      <c r="N31" s="25"/>
      <c r="O31" s="26" t="n">
        <f>20140200</f>
        <v>2.01402E7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150156</f>
        <v>150156.0</v>
      </c>
      <c r="AA31" s="24"/>
      <c r="AB31" s="26" t="n">
        <f>60511</f>
        <v>60511.0</v>
      </c>
      <c r="AC31" s="25"/>
      <c r="AD31" s="26" t="n">
        <f>210667</f>
        <v>210667.0</v>
      </c>
    </row>
    <row r="32">
      <c r="A32" s="21" t="s">
        <v>53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54</v>
      </c>
      <c r="B33" s="22" t="s">
        <v>27</v>
      </c>
      <c r="C33" s="22" t="s">
        <v>28</v>
      </c>
      <c r="D33" s="23"/>
      <c r="E33" s="26"/>
      <c r="F33" s="24"/>
      <c r="G33" s="26"/>
      <c r="H33" s="25"/>
      <c r="I33" s="26"/>
      <c r="J33" s="23"/>
      <c r="K33" s="26"/>
      <c r="L33" s="24"/>
      <c r="M33" s="26"/>
      <c r="N33" s="25"/>
      <c r="O33" s="26"/>
      <c r="P33" s="27"/>
      <c r="Q33" s="28"/>
      <c r="R33" s="29"/>
      <c r="S33" s="23"/>
      <c r="T33" s="26"/>
      <c r="U33" s="24"/>
      <c r="V33" s="26"/>
      <c r="W33" s="25"/>
      <c r="X33" s="26"/>
      <c r="Y33" s="23"/>
      <c r="Z33" s="26"/>
      <c r="AA33" s="24"/>
      <c r="AB33" s="26"/>
      <c r="AC33" s="25"/>
      <c r="AD33" s="26"/>
    </row>
    <row r="34">
      <c r="A34" s="21" t="s">
        <v>55</v>
      </c>
      <c r="B34" s="22" t="s">
        <v>27</v>
      </c>
      <c r="C34" s="22" t="s">
        <v>28</v>
      </c>
      <c r="D34" s="23"/>
      <c r="E34" s="26" t="n">
        <f>1570</f>
        <v>1570.0</v>
      </c>
      <c r="F34" s="24"/>
      <c r="G34" s="26" t="n">
        <f>4000</f>
        <v>4000.0</v>
      </c>
      <c r="H34" s="25"/>
      <c r="I34" s="26" t="n">
        <f>5570</f>
        <v>5570.0</v>
      </c>
      <c r="J34" s="23"/>
      <c r="K34" s="26" t="n">
        <f>12560000</f>
        <v>1.256E7</v>
      </c>
      <c r="L34" s="24"/>
      <c r="M34" s="26" t="n">
        <f>1902000</f>
        <v>1902000.0</v>
      </c>
      <c r="N34" s="25"/>
      <c r="O34" s="26" t="n">
        <f>14462000</f>
        <v>1.4462E7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 t="s">
        <v>29</v>
      </c>
      <c r="Z34" s="26" t="n">
        <f>151726</f>
        <v>151726.0</v>
      </c>
      <c r="AA34" s="24"/>
      <c r="AB34" s="26" t="n">
        <f>60511</f>
        <v>60511.0</v>
      </c>
      <c r="AC34" s="25" t="s">
        <v>29</v>
      </c>
      <c r="AD34" s="26" t="n">
        <f>212237</f>
        <v>212237.0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5068</f>
        <v>5068.0</v>
      </c>
      <c r="F35" s="24"/>
      <c r="G35" s="26" t="n">
        <f>8000</f>
        <v>8000.0</v>
      </c>
      <c r="H35" s="25"/>
      <c r="I35" s="26" t="n">
        <f>13068</f>
        <v>13068.0</v>
      </c>
      <c r="J35" s="23"/>
      <c r="K35" s="26" t="n">
        <f>2661893</f>
        <v>2661893.0</v>
      </c>
      <c r="L35" s="24"/>
      <c r="M35" s="26" t="n">
        <f>3483000</f>
        <v>3483000.0</v>
      </c>
      <c r="N35" s="25"/>
      <c r="O35" s="26" t="n">
        <f>6144893</f>
        <v>6144893.0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147455</f>
        <v>147455.0</v>
      </c>
      <c r="AA35" s="24"/>
      <c r="AB35" s="26" t="n">
        <f>58511</f>
        <v>58511.0</v>
      </c>
      <c r="AC35" s="25"/>
      <c r="AD35" s="26" t="n">
        <f>205966</f>
        <v>205966.0</v>
      </c>
    </row>
    <row r="36">
      <c r="A36" s="21" t="s">
        <v>57</v>
      </c>
      <c r="B36" s="22" t="s">
        <v>27</v>
      </c>
      <c r="C36" s="22" t="s">
        <v>28</v>
      </c>
      <c r="D36" s="23"/>
      <c r="E36" s="26" t="n">
        <f>288</f>
        <v>288.0</v>
      </c>
      <c r="F36" s="24"/>
      <c r="G36" s="26" t="n">
        <f>12000</f>
        <v>12000.0</v>
      </c>
      <c r="H36" s="25"/>
      <c r="I36" s="26" t="n">
        <f>12288</f>
        <v>12288.0</v>
      </c>
      <c r="J36" s="23"/>
      <c r="K36" s="26" t="n">
        <f>255876</f>
        <v>255876.0</v>
      </c>
      <c r="L36" s="24"/>
      <c r="M36" s="26" t="n">
        <f>2600000</f>
        <v>2600000.0</v>
      </c>
      <c r="N36" s="25"/>
      <c r="O36" s="26" t="n">
        <f>2855876</f>
        <v>2855876.0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147736</f>
        <v>147736.0</v>
      </c>
      <c r="AA36" s="24"/>
      <c r="AB36" s="26" t="n">
        <f>55511</f>
        <v>55511.0</v>
      </c>
      <c r="AC36" s="25"/>
      <c r="AD36" s="26" t="n">
        <f>203247</f>
        <v>203247.0</v>
      </c>
    </row>
    <row r="37">
      <c r="A37" s="21" t="s">
        <v>58</v>
      </c>
      <c r="B37" s="22" t="s">
        <v>27</v>
      </c>
      <c r="C37" s="22" t="s">
        <v>28</v>
      </c>
      <c r="D37" s="23"/>
      <c r="E37" s="26" t="n">
        <f>1567</f>
        <v>1567.0</v>
      </c>
      <c r="F37" s="24"/>
      <c r="G37" s="26" t="n">
        <f>5000</f>
        <v>5000.0</v>
      </c>
      <c r="H37" s="25"/>
      <c r="I37" s="26" t="n">
        <f>6567</f>
        <v>6567.0</v>
      </c>
      <c r="J37" s="23"/>
      <c r="K37" s="26" t="n">
        <f>12003220</f>
        <v>1.200322E7</v>
      </c>
      <c r="L37" s="24"/>
      <c r="M37" s="26" t="n">
        <f>2680000</f>
        <v>2680000.0</v>
      </c>
      <c r="N37" s="25"/>
      <c r="O37" s="26" t="n">
        <f>14683220</f>
        <v>1.468322E7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150099</f>
        <v>150099.0</v>
      </c>
      <c r="AA37" s="24"/>
      <c r="AB37" s="26" t="n">
        <f>61307</f>
        <v>61307.0</v>
      </c>
      <c r="AC37" s="25"/>
      <c r="AD37" s="26" t="n">
        <f>211406</f>
        <v>211406.0</v>
      </c>
    </row>
    <row r="38">
      <c r="A38" s="21" t="s">
        <v>59</v>
      </c>
      <c r="B38" s="22" t="s">
        <v>27</v>
      </c>
      <c r="C38" s="22" t="s">
        <v>28</v>
      </c>
      <c r="D38" s="23"/>
      <c r="E38" s="26" t="n">
        <f>777</f>
        <v>777.0</v>
      </c>
      <c r="F38" s="24"/>
      <c r="G38" s="26" t="n">
        <f>8150</f>
        <v>8150.0</v>
      </c>
      <c r="H38" s="25"/>
      <c r="I38" s="26" t="n">
        <f>8927</f>
        <v>8927.0</v>
      </c>
      <c r="J38" s="23"/>
      <c r="K38" s="26" t="n">
        <f>8271180</f>
        <v>8271180.0</v>
      </c>
      <c r="L38" s="24"/>
      <c r="M38" s="26" t="n">
        <f>10431200</f>
        <v>1.04312E7</v>
      </c>
      <c r="N38" s="25"/>
      <c r="O38" s="26" t="n">
        <f>18702380</f>
        <v>1.870238E7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/>
      <c r="Z38" s="26" t="n">
        <f>150876</f>
        <v>150876.0</v>
      </c>
      <c r="AA38" s="24"/>
      <c r="AB38" s="26" t="n">
        <f>59157</f>
        <v>59157.0</v>
      </c>
      <c r="AC38" s="25"/>
      <c r="AD38" s="26" t="n">
        <f>210033</f>
        <v>210033.0</v>
      </c>
    </row>
    <row r="39">
      <c r="A39" s="21" t="s">
        <v>60</v>
      </c>
      <c r="B39" s="22" t="s">
        <v>27</v>
      </c>
      <c r="C39" s="22" t="s">
        <v>28</v>
      </c>
      <c r="D39" s="23"/>
      <c r="E39" s="26"/>
      <c r="F39" s="24"/>
      <c r="G39" s="26"/>
      <c r="H39" s="25"/>
      <c r="I39" s="26"/>
      <c r="J39" s="23"/>
      <c r="K39" s="26"/>
      <c r="L39" s="24"/>
      <c r="M39" s="26"/>
      <c r="N39" s="25"/>
      <c r="O39" s="26"/>
      <c r="P39" s="27"/>
      <c r="Q39" s="28"/>
      <c r="R39" s="29"/>
      <c r="S39" s="23"/>
      <c r="T39" s="26"/>
      <c r="U39" s="24"/>
      <c r="V39" s="26"/>
      <c r="W39" s="25"/>
      <c r="X39" s="26"/>
      <c r="Y39" s="23"/>
      <c r="Z39" s="26"/>
      <c r="AA39" s="24"/>
      <c r="AB39" s="26"/>
      <c r="AC39" s="25"/>
      <c r="AD39" s="26"/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