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\\172.20.2.11\Share\10_BO-X\999_個人フォルダ\IKI鹿島\00_work\10_新商品追加（短期金利）\BO_DY0001\"/>
    </mc:Choice>
  </mc:AlternateContent>
  <xr:revisionPtr documentId="13_ncr:1_{2C476494-0E87-4303-865F-2DD2E99997F0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Y0001" r:id="rId1" sheetId="10"/>
  </sheets>
  <definedNames>
    <definedName localSheetId="0" name="_xlnm.Print_Titles">BO_DY0001!$1:$6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<sst xmlns="http://schemas.openxmlformats.org/spreadsheetml/2006/main" count="749" uniqueCount="296">
  <si>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</si>
  <si>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</si>
  <si>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</si>
  <si>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</si>
  <si>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</si>
  <si>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</si>
  <si>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</si>
  <si>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</si>
  <si>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日</t>
    <rPh eb="1" sb="0">
      <t>ヒ</t>
    </rPh>
    <phoneticPr fontId="5"/>
  </si>
  <si>
    <t>Days 
Traded</t>
    <phoneticPr fontId="5"/>
  </si>
  <si>
    <t>Open 
Interest(unit)</t>
    <phoneticPr fontId="5"/>
  </si>
  <si>
    <t>J-NET(￥)</t>
    <phoneticPr fontId="5"/>
  </si>
  <si>
    <t>Contracts
Excercised(￥)</t>
    <phoneticPr fontId="5"/>
  </si>
  <si>
    <t>Trading Value(￥)</t>
    <phoneticPr fontId="5"/>
  </si>
  <si>
    <t>J-NET(unit)</t>
    <phoneticPr fontId="5"/>
  </si>
  <si>
    <t>Contracts
Excercised(unit)</t>
    <phoneticPr fontId="5"/>
  </si>
  <si>
    <t>Trading Volume(unit)</t>
    <phoneticPr fontId="5"/>
  </si>
  <si>
    <t>Date</t>
    <phoneticPr fontId="5"/>
  </si>
  <si>
    <t>Trading
Period</t>
    <phoneticPr fontId="5"/>
  </si>
  <si>
    <t>Year</t>
    <phoneticPr fontId="5"/>
  </si>
  <si>
    <t>うちJ-NET
取引（円）</t>
    <phoneticPr fontId="5"/>
  </si>
  <si>
    <t>日</t>
    <phoneticPr fontId="5"/>
  </si>
  <si>
    <t>うちJ-NET
取引（単位）</t>
    <phoneticPr fontId="5"/>
  </si>
  <si>
    <t>値付
日数</t>
    <phoneticPr fontId="5"/>
  </si>
  <si>
    <t>建玉現在高
（単位）</t>
    <phoneticPr fontId="5"/>
  </si>
  <si>
    <t>取引金額（円）</t>
    <phoneticPr fontId="5"/>
  </si>
  <si>
    <t>取引高（単位）</t>
    <phoneticPr fontId="5"/>
  </si>
  <si>
    <t>値  段  Price</t>
    <phoneticPr fontId="5"/>
  </si>
  <si>
    <t>Products</t>
    <phoneticPr fontId="5"/>
  </si>
  <si>
    <t>商品等</t>
    <phoneticPr fontId="5"/>
  </si>
  <si>
    <t>年</t>
    <phoneticPr fontId="5"/>
  </si>
  <si>
    <t>Yield to Maturity(%)</t>
    <phoneticPr fontId="5"/>
  </si>
  <si>
    <t>Strategy(unit)</t>
    <phoneticPr fontId="5"/>
  </si>
  <si>
    <t>Strategy(￥)</t>
    <phoneticPr fontId="5"/>
  </si>
  <si>
    <t>うちストラテジー
取引（円）</t>
    <phoneticPr fontId="5"/>
  </si>
  <si>
    <t>うちストラテジー
取引（単位）</t>
    <phoneticPr fontId="5"/>
  </si>
  <si>
    <t>国債先物・金利先物相場表</t>
    <rPh eb="9" sb="5">
      <t>キンリサキモノ</t>
    </rPh>
    <phoneticPr fontId="5"/>
  </si>
  <si>
    <t>JGB Futures・Interest Rate Futures Quotations</t>
    <phoneticPr fontId="5"/>
  </si>
  <si>
    <t>平均清算値段
（円/ポイント）</t>
    <phoneticPr fontId="5"/>
  </si>
  <si>
    <t>始　値
（円/ポイント）</t>
    <phoneticPr fontId="5"/>
  </si>
  <si>
    <t>高　値
（円/ポイント）</t>
    <phoneticPr fontId="5"/>
  </si>
  <si>
    <t>安　値
（円/ポイント）</t>
    <phoneticPr fontId="5"/>
  </si>
  <si>
    <t>終　値
（円/ポイント）</t>
    <phoneticPr fontId="5"/>
  </si>
  <si>
    <t>うちJ-NET取引
（円/ポイント）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</si>
  <si>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</si>
  <si>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</si>
  <si>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</si>
  <si>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</si>
  <si>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</si>
  <si>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Settlement
Price(￥/point)</t>
    <phoneticPr fontId="5"/>
  </si>
  <si>
    <t>2024</t>
  </si>
  <si>
    <t>中期国債先物</t>
  </si>
  <si>
    <t>5-year JGB Futures</t>
  </si>
  <si>
    <t>2024/03</t>
  </si>
  <si>
    <t>2023/06/14</t>
  </si>
  <si>
    <t>2024/03/13</t>
  </si>
  <si>
    <t>－</t>
  </si>
  <si>
    <t>*</t>
  </si>
  <si>
    <t>2024/06</t>
  </si>
  <si>
    <t>2023/09/13</t>
  </si>
  <si>
    <t>2024/06/13</t>
  </si>
  <si>
    <t>2024/09</t>
  </si>
  <si>
    <t>2023/12/14</t>
  </si>
  <si>
    <t>2024/09/12</t>
  </si>
  <si>
    <t>2024/12</t>
  </si>
  <si>
    <t>2024/03/14</t>
  </si>
  <si>
    <t>2024/12/13</t>
  </si>
  <si>
    <t>2025/03</t>
  </si>
  <si>
    <t>2024/06/14</t>
  </si>
  <si>
    <t>2025/03/13</t>
  </si>
  <si>
    <t>2025/06</t>
  </si>
  <si>
    <t>2024/09/13</t>
  </si>
  <si>
    <t>2025/06/13</t>
  </si>
  <si>
    <t>2025/09</t>
  </si>
  <si>
    <t>2024/12/16</t>
  </si>
  <si>
    <t>2025/09/12</t>
  </si>
  <si>
    <t>長期国債先物</t>
  </si>
  <si>
    <t>10-year JGB Futures</t>
  </si>
  <si>
    <t>1/4</t>
  </si>
  <si>
    <t>146.74</t>
  </si>
  <si>
    <t>1/15</t>
  </si>
  <si>
    <t>147.74</t>
  </si>
  <si>
    <t>147.7400</t>
  </si>
  <si>
    <t>2/14</t>
  </si>
  <si>
    <t>145.75</t>
  </si>
  <si>
    <t>145.8200</t>
  </si>
  <si>
    <t>3/13</t>
  </si>
  <si>
    <t>146.03</t>
  </si>
  <si>
    <t>2/2</t>
  </si>
  <si>
    <t>146.25</t>
  </si>
  <si>
    <t>2/5</t>
  </si>
  <si>
    <t>146.30</t>
  </si>
  <si>
    <t>3/6</t>
  </si>
  <si>
    <t>145.9700</t>
  </si>
  <si>
    <t>5/30</t>
  </si>
  <si>
    <t>142.85</t>
  </si>
  <si>
    <t>142.8700</t>
  </si>
  <si>
    <t>6/13</t>
  </si>
  <si>
    <t>144.02</t>
  </si>
  <si>
    <t>5/1</t>
  </si>
  <si>
    <t>143.80</t>
  </si>
  <si>
    <t>8/6</t>
  </si>
  <si>
    <t>146.53</t>
  </si>
  <si>
    <t>146.1600</t>
  </si>
  <si>
    <t>142.20</t>
  </si>
  <si>
    <t>7/3</t>
  </si>
  <si>
    <t>142.3000</t>
  </si>
  <si>
    <t>9/12</t>
  </si>
  <si>
    <t>144.98</t>
  </si>
  <si>
    <t>7/18</t>
  </si>
  <si>
    <t>142.74</t>
  </si>
  <si>
    <t>145.95</t>
  </si>
  <si>
    <t>9/27</t>
  </si>
  <si>
    <t>145.3000</t>
  </si>
  <si>
    <t>8/1</t>
  </si>
  <si>
    <t>142.25</t>
  </si>
  <si>
    <t>11/22</t>
  </si>
  <si>
    <t>142.5500</t>
  </si>
  <si>
    <t>12/13</t>
  </si>
  <si>
    <t>143.22</t>
  </si>
  <si>
    <t>11/5</t>
  </si>
  <si>
    <t>143.55</t>
  </si>
  <si>
    <t>11/6</t>
  </si>
  <si>
    <t>143.77</t>
  </si>
  <si>
    <t>12/9</t>
  </si>
  <si>
    <t>142.7150</t>
  </si>
  <si>
    <t>12/30</t>
  </si>
  <si>
    <t>141.65</t>
  </si>
  <si>
    <t>141.6800</t>
  </si>
  <si>
    <t>141.90</t>
  </si>
  <si>
    <t>長期国債先物（現金決済型ミニ）</t>
  </si>
  <si>
    <t>mini-10-year JGB Futures (Cash-Settled)</t>
  </si>
  <si>
    <t>2024/03/12</t>
  </si>
  <si>
    <t>146.450</t>
  </si>
  <si>
    <t>147.640</t>
  </si>
  <si>
    <t>145.845</t>
  </si>
  <si>
    <t>3/12</t>
  </si>
  <si>
    <t>146.020</t>
  </si>
  <si>
    <t>2024/06/12</t>
  </si>
  <si>
    <t>145.795</t>
  </si>
  <si>
    <t>3/28</t>
  </si>
  <si>
    <t>145.900</t>
  </si>
  <si>
    <t>6/3</t>
  </si>
  <si>
    <t>142.000</t>
  </si>
  <si>
    <t>6/12</t>
  </si>
  <si>
    <t>143.880</t>
  </si>
  <si>
    <t>2024/09/11</t>
  </si>
  <si>
    <t>146.170</t>
  </si>
  <si>
    <t>9/11</t>
  </si>
  <si>
    <t>145.050</t>
  </si>
  <si>
    <t>2024/12/12</t>
  </si>
  <si>
    <t>9/2</t>
  </si>
  <si>
    <t>144.780</t>
  </si>
  <si>
    <t>145.350</t>
  </si>
  <si>
    <t>142.520</t>
  </si>
  <si>
    <t>12/12</t>
  </si>
  <si>
    <t>142.840</t>
  </si>
  <si>
    <t>2025/03/12</t>
  </si>
  <si>
    <t>12/4</t>
  </si>
  <si>
    <t>142.450</t>
  </si>
  <si>
    <t>12/20</t>
  </si>
  <si>
    <t>142.645</t>
  </si>
  <si>
    <t>141.675</t>
  </si>
  <si>
    <t>141.855</t>
  </si>
  <si>
    <t>2025/06/12</t>
  </si>
  <si>
    <t>2025/09/11</t>
  </si>
  <si>
    <t>超長期国債先物（ミニ）</t>
  </si>
  <si>
    <t>mini-20-year JGB Futures</t>
  </si>
  <si>
    <t>TONA3か月金利先物</t>
  </si>
  <si>
    <t>3-Month TONA Futures</t>
  </si>
  <si>
    <t>2023/12</t>
  </si>
  <si>
    <t>2023/05/29</t>
  </si>
  <si>
    <t>2024/03/19</t>
  </si>
  <si>
    <t>100.0025</t>
  </si>
  <si>
    <t>1/11</t>
  </si>
  <si>
    <t>100.0200</t>
  </si>
  <si>
    <t>100.0125</t>
  </si>
  <si>
    <t>3/18</t>
  </si>
  <si>
    <t>100.0100</t>
  </si>
  <si>
    <t>2024/06/18</t>
  </si>
  <si>
    <t>99.9675</t>
  </si>
  <si>
    <t>99.9950</t>
  </si>
  <si>
    <t>99.9475</t>
  </si>
  <si>
    <t>3/19</t>
  </si>
  <si>
    <t>99.9175</t>
  </si>
  <si>
    <t>5/24</t>
  </si>
  <si>
    <t>99.9250</t>
  </si>
  <si>
    <t>6/18</t>
  </si>
  <si>
    <t>2024/09/17</t>
  </si>
  <si>
    <t>99.9100</t>
  </si>
  <si>
    <t>99.9600</t>
  </si>
  <si>
    <t>6/20</t>
  </si>
  <si>
    <t>99.9025</t>
  </si>
  <si>
    <t>4/26</t>
  </si>
  <si>
    <t>99.8400</t>
  </si>
  <si>
    <t>99.8550</t>
  </si>
  <si>
    <t>9/17</t>
  </si>
  <si>
    <t>99.8450</t>
  </si>
  <si>
    <t>2024/12/17</t>
  </si>
  <si>
    <t>1/5</t>
  </si>
  <si>
    <t>99.8625</t>
  </si>
  <si>
    <t>99.8975</t>
  </si>
  <si>
    <t>99.7750</t>
  </si>
  <si>
    <t>99.7050</t>
  </si>
  <si>
    <t>99.7450</t>
  </si>
  <si>
    <t>12/17</t>
  </si>
  <si>
    <t>2025/03/18</t>
  </si>
  <si>
    <t>99.7800</t>
  </si>
  <si>
    <t>99.8350</t>
  </si>
  <si>
    <t>9/24</t>
  </si>
  <si>
    <t>99.6925</t>
  </si>
  <si>
    <t>99.5675</t>
  </si>
  <si>
    <t>99.6525</t>
  </si>
  <si>
    <t>99.7025</t>
  </si>
  <si>
    <t>2025/06/17</t>
  </si>
  <si>
    <t>99.7900</t>
  </si>
  <si>
    <t>99.8000</t>
  </si>
  <si>
    <t>8/26</t>
  </si>
  <si>
    <t>99.6000</t>
  </si>
  <si>
    <t>99.4625</t>
  </si>
  <si>
    <t>99.5525</t>
  </si>
  <si>
    <t>12/27</t>
  </si>
  <si>
    <t>99.5350</t>
  </si>
  <si>
    <t>2025/09/16</t>
  </si>
  <si>
    <t>99.7500</t>
  </si>
  <si>
    <t>12/2</t>
  </si>
  <si>
    <t>99.3375</t>
  </si>
  <si>
    <t>99.4300</t>
  </si>
  <si>
    <t>99.4275</t>
  </si>
  <si>
    <t>2025/12/16</t>
  </si>
  <si>
    <t>99.7000</t>
  </si>
  <si>
    <t>11/29</t>
  </si>
  <si>
    <t>99.2800</t>
  </si>
  <si>
    <t>99.3250</t>
  </si>
  <si>
    <t>2025/12</t>
  </si>
  <si>
    <t>2026/03/17</t>
  </si>
  <si>
    <t>99.6600</t>
  </si>
  <si>
    <t>99.2375</t>
  </si>
  <si>
    <t>99.2775</t>
  </si>
  <si>
    <t>2026/03</t>
  </si>
  <si>
    <t>2026/06/16</t>
  </si>
  <si>
    <t>4/9</t>
  </si>
  <si>
    <t>99.4750</t>
  </si>
  <si>
    <t>8/14</t>
  </si>
  <si>
    <t>99.5300</t>
  </si>
  <si>
    <t>11/27</t>
  </si>
  <si>
    <t>12/26</t>
  </si>
  <si>
    <t>99.2525</t>
  </si>
  <si>
    <t>2026/06</t>
  </si>
  <si>
    <t>2026/09/15</t>
  </si>
  <si>
    <t>6/25</t>
  </si>
  <si>
    <t>99.3700</t>
  </si>
  <si>
    <t>9/25</t>
  </si>
  <si>
    <t>99.5000</t>
  </si>
  <si>
    <t>99.1825</t>
  </si>
  <si>
    <t>99.2200</t>
  </si>
  <si>
    <t>2026/09</t>
  </si>
  <si>
    <t>2026/12/15</t>
  </si>
  <si>
    <t>10/3</t>
  </si>
  <si>
    <t>99.4200</t>
  </si>
  <si>
    <t>99.1775</t>
  </si>
  <si>
    <t>99.2000</t>
  </si>
  <si>
    <t>2026/12</t>
  </si>
  <si>
    <t>2027/03/16</t>
  </si>
  <si>
    <t>12/18</t>
  </si>
  <si>
    <t>99.2050</t>
  </si>
  <si>
    <t>99.1550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</si>
  <si>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</si>
  <si>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</si>
  <si>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</si>
  <si>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</si>
  <si>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</si>
  <si>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</si>
  <si>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</si>
  <si>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</si>
  <si>
    <t>2028/03</t>
  </si>
  <si>
    <t>2023/06/21</t>
  </si>
  <si>
    <t>2028/06/20</t>
  </si>
  <si>
    <t>2028/06</t>
  </si>
  <si>
    <t>2023/09/20</t>
  </si>
  <si>
    <t>2028/09/19</t>
  </si>
  <si>
    <t>2028/09</t>
  </si>
  <si>
    <t>2023/12/20</t>
  </si>
  <si>
    <t>2028/12/19</t>
  </si>
  <si>
    <t>2028/12</t>
  </si>
  <si>
    <t>2024/03/21</t>
  </si>
  <si>
    <t>2029/03/19</t>
  </si>
  <si>
    <t>2029/03</t>
  </si>
  <si>
    <t>2024/06/19</t>
  </si>
  <si>
    <t>2029/06/19</t>
  </si>
  <si>
    <t>2029/06</t>
  </si>
  <si>
    <t>2024/09/18</t>
  </si>
  <si>
    <t>2029/09/18</t>
  </si>
  <si>
    <t>2029/09</t>
  </si>
  <si>
    <t>2024/12/18</t>
  </si>
  <si>
    <t>2029/12/18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</si>
</sst>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9">
    <xf borderId="0" fillId="0" fontId="0" numFmtId="0" xfId="0"/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7" fillId="0" fontId="95" numFmtId="0" xfId="1946">
      <alignment vertical="center"/>
    </xf>
    <xf applyAlignment="1" applyBorder="1" applyFill="1" applyFont="1" borderId="20" fillId="0" fontId="95" numFmtId="0" xfId="1946">
      <alignment vertical="center"/>
    </xf>
    <xf applyAlignment="1" applyBorder="1" applyFill="1" applyFon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borderId="36" fillId="0" fontId="6" numFmtId="0" xfId="1946">
      <alignment horizontal="center" vertical="center" wrapText="1"/>
    </xf>
    <xf applyAlignment="1" applyBorder="1" applyFill="1" applyFont="1" borderId="45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34" fillId="0" fontId="6" numFmtId="0" xfId="1946">
      <alignment horizontal="center" vertical="center" wrapText="1"/>
    </xf>
    <xf applyAlignment="1" applyBorder="1" applyFill="1" applyFont="1" borderId="35" fillId="0" fontId="6" numFmtId="0" xfId="1946">
      <alignment horizontal="center" vertical="center" wrapText="1"/>
    </xf>
    <xf applyAlignment="1" applyBorder="1" applyFill="1" applyFont="1" borderId="31" fillId="0" fontId="6" numFmtId="0" xfId="1946">
      <alignment horizontal="center" vertical="top" wrapText="1"/>
    </xf>
    <xf applyAlignment="1" applyBorder="1" applyFill="1" applyFont="1" borderId="32" fillId="0" fontId="6" numFmtId="0" xfId="1946">
      <alignment horizontal="center" vertical="top" wrapText="1"/>
    </xf>
    <xf applyAlignment="1" applyBorder="1" applyFill="1" applyFont="1" borderId="33" fillId="0" fontId="6" numFmtId="0" xfId="1946">
      <alignment horizontal="center" vertical="top" wrapText="1"/>
    </xf>
    <xf applyAlignment="1" applyBorder="1" applyFill="1" applyFont="1" borderId="34" fillId="0" fontId="6" numFmtId="0" xfId="1946">
      <alignment horizontal="center" vertical="top" wrapText="1"/>
    </xf>
    <xf applyAlignment="1" applyBorder="1" applyFill="1" applyFont="1" borderId="9" fillId="0" fontId="6" numFmtId="0" xfId="1946">
      <alignment horizontal="center" vertical="top" wrapText="1"/>
    </xf>
    <xf applyAlignment="1" applyBorder="1" applyFill="1" applyFont="1" borderId="35" fillId="0" fontId="6" numFmtId="0" xfId="1946">
      <alignment horizontal="center" vertical="top" wrapText="1"/>
    </xf>
    <xf applyAlignment="1" applyBorder="1" applyFill="1" applyFont="1" borderId="25" fillId="0" fontId="6" numFmtId="0" xfId="1946">
      <alignment horizontal="center" vertical="center" wrapText="1"/>
    </xf>
    <xf applyAlignment="1" applyBorder="1" applyFill="1" applyFont="1" borderId="28" fillId="0" fontId="6" numFmtId="0" xfId="1946">
      <alignment horizontal="center" vertical="center" wrapText="1"/>
    </xf>
    <xf applyAlignment="1" applyBorder="1" applyFill="1" applyFont="1" borderId="37" fillId="0" fontId="6" numFmtId="0" xfId="1946">
      <alignment horizontal="center" vertical="center" wrapText="1"/>
    </xf>
    <xf applyAlignment="1" applyBorder="1" applyFill="1" applyFont="1" borderId="38" fillId="0" fontId="6" numFmtId="0" xfId="1946">
      <alignment horizontal="center" vertical="center" wrapText="1"/>
    </xf>
    <xf applyAlignment="1" applyBorder="1" applyFill="1" applyFont="1" borderId="27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40" fillId="0" fontId="6" numFmtId="0" xfId="1946">
      <alignment horizontal="center" vertical="center" wrapText="1"/>
    </xf>
    <xf applyAlignment="1" applyBorder="1" applyFill="1" applyFont="1" borderId="41" fillId="0" fontId="6" numFmtId="0" xfId="1946">
      <alignment horizontal="center" vertical="center" wrapText="1"/>
    </xf>
    <xf applyAlignment="1" applyBorder="1" applyFill="1" applyFont="1" borderId="23" fillId="0" fontId="6" numFmtId="0" xfId="1946">
      <alignment horizontal="center" vertical="center" wrapText="1"/>
    </xf>
    <xf applyAlignment="1" applyBorder="1" applyFill="1" applyFont="1" borderId="30" fillId="0" fontId="6" numFmtId="0" xfId="1946">
      <alignment horizontal="center" vertical="center" wrapText="1"/>
    </xf>
    <xf applyAlignment="1" applyBorder="1" applyFill="1" applyFont="1" borderId="23" fillId="0" fontId="94" numFmtId="0" xfId="1946">
      <alignment horizontal="center" vertical="center" wrapText="1"/>
    </xf>
    <xf applyAlignment="1" applyBorder="1" applyFill="1" applyFont="1" borderId="39" fillId="0" fontId="6" numFmtId="0" xfId="1946">
      <alignment horizontal="center" vertical="center" wrapText="1"/>
    </xf>
    <xf applyAlignment="1" applyBorder="1" applyFill="1" applyFont="1" borderId="26" fillId="0" fontId="6" numFmtId="0" xfId="1946">
      <alignment horizontal="center" vertical="center" wrapText="1"/>
    </xf>
    <xf applyAlignment="1" applyBorder="1" applyFill="1" applyFont="1" borderId="29" fillId="0" fontId="6" numFmtId="0" xfId="1946">
      <alignment horizontal="center" vertical="center" wrapText="1"/>
    </xf>
    <xf applyAlignment="1" applyBorder="1" applyFill="1" applyFont="1" borderId="42" fillId="0" fontId="6" numFmtId="0" xfId="1946">
      <alignment horizontal="center" vertical="center" wrapText="1"/>
    </xf>
    <xf applyAlignment="1" applyBorder="1" applyFill="1" applyFont="1" borderId="43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44" fillId="0" fontId="6" numFmtId="0" xfId="1946">
      <alignment horizontal="center" vertical="center" wrapText="1"/>
    </xf>
    <xf applyAlignment="1" applyBorder="1" applyFill="1" applyFont="1" borderId="38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23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F070000}"/>
    <cellStyle name="標準10" xfId="1922" xr:uid="{00000000-0005-0000-0000-000090070000}"/>
    <cellStyle name="標準12" xfId="1923" xr:uid="{00000000-0005-0000-0000-000091070000}"/>
    <cellStyle name="文字列" xfId="1924" xr:uid="{00000000-0005-0000-0000-000092070000}"/>
    <cellStyle name="未定義" xfId="12" xr:uid="{00000000-0005-0000-0000-000093070000}"/>
    <cellStyle name="未定義 2" xfId="1925" xr:uid="{00000000-0005-0000-0000-000094070000}"/>
    <cellStyle name="未定義 3" xfId="1926" xr:uid="{00000000-0005-0000-0000-000095070000}"/>
    <cellStyle name="未定義_030_上場有価証券総括表_詳細設計書_府令改正対応" xfId="1927" xr:uid="{00000000-0005-0000-0000-000096070000}"/>
    <cellStyle name="良い 2" xfId="1928" xr:uid="{00000000-0005-0000-0000-000097070000}"/>
    <cellStyle name="良い 3" xfId="1929" xr:uid="{00000000-0005-0000-0000-000098070000}"/>
    <cellStyle name="良い 4" xfId="1930" xr:uid="{00000000-0005-0000-0000-000099070000}"/>
    <cellStyle name="良い 5" xfId="1931" xr:uid="{00000000-0005-0000-0000-00009A070000}"/>
    <cellStyle name="良い 6" xfId="1932" xr:uid="{00000000-0005-0000-0000-00009B070000}"/>
    <cellStyle name="良い 7" xfId="1933" xr:uid="{00000000-0005-0000-0000-00009C070000}"/>
    <cellStyle name="良い 8" xfId="1934" xr:uid="{00000000-0005-0000-0000-00009D070000}"/>
    <cellStyle name="良い 9" xfId="1935" xr:uid="{00000000-0005-0000-0000-00009E070000}"/>
    <cellStyle name="표준_4.3.1_取引処理（取引処理制御１－１）" xfId="1936" xr:uid="{00000000-0005-0000-0000-00009F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809626</xdr:colOff>
      <xdr:row>0</xdr:row>
      <xdr:rowOff>1</xdr:rowOff>
    </xdr:from>
    <xdr:ext cx="4991100" cy="49530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0F0EAB4-B12D-40E0-B9B9-43C9965E9DF6}"/>
            </a:ext>
          </a:extLst>
        </xdr:cNvPr>
        <xdr:cNvSpPr/>
      </xdr:nvSpPr>
      <xdr:spPr>
        <a:xfrm>
          <a:off x="28613101" y="1"/>
          <a:ext cx="4991100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F66A-FF13-4B19-B05A-458E2E6F66CE}">
  <sheetPr codeName="Sheet1">
    <pageSetUpPr fitToPage="1"/>
  </sheetPr>
  <dimension ref="A1:AI58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customWidth="true" width="25.0" collapsed="false"/>
    <col min="3" max="3" customWidth="true" width="30.625" collapsed="false"/>
    <col min="4" max="6" bestFit="true" customWidth="true" width="10.25" collapsed="false"/>
    <col min="7" max="7" bestFit="true" customWidth="true" width="5.875" collapsed="false"/>
    <col min="8" max="8" customWidth="true" width="14.125" collapsed="false"/>
    <col min="9" max="9" customWidth="true" width="12.5" collapsed="false"/>
    <col min="10" max="10" bestFit="true" customWidth="true" width="5.875" collapsed="false"/>
    <col min="11" max="11" customWidth="true" width="14.125" collapsed="false"/>
    <col min="12" max="12" customWidth="true" width="12.5" collapsed="false"/>
    <col min="13" max="13" customWidth="true" width="5.875" collapsed="false"/>
    <col min="14" max="14" customWidth="true" width="14.125" collapsed="false"/>
    <col min="15" max="15" bestFit="true" customWidth="true" width="5.875" collapsed="false"/>
    <col min="16" max="16" customWidth="true" width="14.125" collapsed="false"/>
    <col min="17" max="17" customWidth="true" width="12.5" collapsed="false"/>
    <col min="18" max="18" customWidth="true" width="5.875" collapsed="false"/>
    <col min="19" max="19" customWidth="true" width="14.125" collapsed="false"/>
    <col min="20" max="20" bestFit="true" customWidth="true" width="5.875" collapsed="false"/>
    <col min="21" max="21" customWidth="true" width="14.125" collapsed="false"/>
    <col min="22" max="22" customWidth="true" width="12.5" collapsed="false"/>
    <col min="23" max="24" customWidth="true" width="15.25" collapsed="false"/>
    <col min="25" max="25" customWidth="true" width="15.75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5"/>
      <c r="AF1" s="5"/>
      <c r="AG1" s="5"/>
      <c r="AH1" s="6"/>
    </row>
    <row customHeight="1" ht="30" r="2" spans="1:34">
      <c r="A2" s="7" t="s">
        <v>37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1"/>
      <c r="AD2" s="11"/>
      <c r="AE2" s="11"/>
      <c r="AF2" s="11"/>
      <c r="AG2" s="11"/>
      <c r="AH2" s="12"/>
    </row>
    <row customHeight="1" ht="14.1" r="3" spans="1:34">
      <c r="A3" s="13" t="s">
        <v>30</v>
      </c>
      <c r="B3" s="14" t="s">
        <v>29</v>
      </c>
      <c r="C3" s="14" t="s">
        <v>28</v>
      </c>
      <c r="D3" s="15" t="s">
        <v>0</v>
      </c>
      <c r="E3" s="16" t="s">
        <v>5</v>
      </c>
      <c r="F3" s="17"/>
      <c r="G3" s="18" t="s">
        <v>27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20"/>
      <c r="W3" s="15" t="s">
        <v>38</v>
      </c>
      <c r="X3" s="21" t="s">
        <v>26</v>
      </c>
      <c r="Y3" s="22"/>
      <c r="Z3" s="22"/>
      <c r="AA3" s="23"/>
      <c r="AB3" s="21" t="s">
        <v>25</v>
      </c>
      <c r="AC3" s="22"/>
      <c r="AD3" s="22"/>
      <c r="AE3" s="23"/>
      <c r="AF3" s="24" t="s">
        <v>24</v>
      </c>
      <c r="AG3" s="25"/>
      <c r="AH3" s="26" t="s">
        <v>23</v>
      </c>
    </row>
    <row customHeight="1" ht="9" r="4" spans="1:34">
      <c r="A4" s="27"/>
      <c r="B4" s="28"/>
      <c r="C4" s="28"/>
      <c r="D4" s="29"/>
      <c r="E4" s="24"/>
      <c r="F4" s="25"/>
      <c r="G4" s="30" t="s">
        <v>8</v>
      </c>
      <c r="H4" s="31" t="s">
        <v>39</v>
      </c>
      <c r="I4" s="32"/>
      <c r="J4" s="30" t="s">
        <v>8</v>
      </c>
      <c r="K4" s="31" t="s">
        <v>40</v>
      </c>
      <c r="L4" s="33"/>
      <c r="M4" s="34" t="s">
        <v>1</v>
      </c>
      <c r="N4" s="34"/>
      <c r="O4" s="30" t="s">
        <v>8</v>
      </c>
      <c r="P4" s="31" t="s">
        <v>41</v>
      </c>
      <c r="Q4" s="33"/>
      <c r="R4" s="34" t="s">
        <v>1</v>
      </c>
      <c r="S4" s="34"/>
      <c r="T4" s="30" t="s">
        <v>8</v>
      </c>
      <c r="U4" s="31" t="s">
        <v>42</v>
      </c>
      <c r="V4" s="32"/>
      <c r="W4" s="29"/>
      <c r="X4" s="15" t="s">
        <v>2</v>
      </c>
      <c r="Y4" s="29" t="s">
        <v>6</v>
      </c>
      <c r="Z4" s="29" t="s">
        <v>22</v>
      </c>
      <c r="AA4" s="29" t="s">
        <v>35</v>
      </c>
      <c r="AB4" s="15" t="s">
        <v>2</v>
      </c>
      <c r="AC4" s="29" t="s">
        <v>7</v>
      </c>
      <c r="AD4" s="29" t="s">
        <v>20</v>
      </c>
      <c r="AE4" s="29" t="s">
        <v>34</v>
      </c>
      <c r="AF4" s="24"/>
      <c r="AG4" s="25"/>
      <c r="AH4" s="35"/>
    </row>
    <row customHeight="1" ht="27" r="5" spans="1:34">
      <c r="A5" s="27"/>
      <c r="B5" s="28"/>
      <c r="C5" s="28"/>
      <c r="D5" s="29"/>
      <c r="E5" s="36"/>
      <c r="F5" s="37"/>
      <c r="G5" s="38"/>
      <c r="H5" s="39"/>
      <c r="I5" s="40" t="s">
        <v>4</v>
      </c>
      <c r="J5" s="38"/>
      <c r="K5" s="39"/>
      <c r="L5" s="40" t="s">
        <v>4</v>
      </c>
      <c r="M5" s="41" t="s">
        <v>21</v>
      </c>
      <c r="N5" s="33" t="s">
        <v>43</v>
      </c>
      <c r="O5" s="38"/>
      <c r="P5" s="39"/>
      <c r="Q5" s="40" t="s">
        <v>4</v>
      </c>
      <c r="R5" s="41" t="s">
        <v>21</v>
      </c>
      <c r="S5" s="33" t="s">
        <v>43</v>
      </c>
      <c r="T5" s="38"/>
      <c r="U5" s="39"/>
      <c r="V5" s="40" t="s">
        <v>4</v>
      </c>
      <c r="W5" s="29"/>
      <c r="X5" s="15"/>
      <c r="Y5" s="29"/>
      <c r="Z5" s="29"/>
      <c r="AA5" s="29"/>
      <c r="AB5" s="15"/>
      <c r="AC5" s="29"/>
      <c r="AD5" s="29"/>
      <c r="AE5" s="29"/>
      <c r="AF5" s="24"/>
      <c r="AG5" s="37"/>
      <c r="AH5" s="35"/>
    </row>
    <row ht="36" r="6" spans="1:34">
      <c r="A6" s="42" t="s">
        <v>19</v>
      </c>
      <c r="B6" s="15"/>
      <c r="C6" s="15"/>
      <c r="D6" s="40" t="s">
        <v>3</v>
      </c>
      <c r="E6" s="43" t="s">
        <v>18</v>
      </c>
      <c r="F6" s="44"/>
      <c r="G6" s="41" t="s">
        <v>17</v>
      </c>
      <c r="H6" s="33" t="s">
        <v>44</v>
      </c>
      <c r="I6" s="40" t="s">
        <v>31</v>
      </c>
      <c r="J6" s="41" t="s">
        <v>17</v>
      </c>
      <c r="K6" s="33" t="s">
        <v>45</v>
      </c>
      <c r="L6" s="40" t="s">
        <v>31</v>
      </c>
      <c r="M6" s="41" t="s">
        <v>17</v>
      </c>
      <c r="N6" s="33" t="s">
        <v>46</v>
      </c>
      <c r="O6" s="41" t="s">
        <v>17</v>
      </c>
      <c r="P6" s="33" t="s">
        <v>47</v>
      </c>
      <c r="Q6" s="40" t="s">
        <v>31</v>
      </c>
      <c r="R6" s="41" t="s">
        <v>17</v>
      </c>
      <c r="S6" s="33" t="s">
        <v>46</v>
      </c>
      <c r="T6" s="41" t="s">
        <v>17</v>
      </c>
      <c r="U6" s="33" t="s">
        <v>48</v>
      </c>
      <c r="V6" s="40" t="s">
        <v>31</v>
      </c>
      <c r="W6" s="40" t="s">
        <v>49</v>
      </c>
      <c r="X6" s="40" t="s">
        <v>16</v>
      </c>
      <c r="Y6" s="40" t="s">
        <v>15</v>
      </c>
      <c r="Z6" s="40" t="s">
        <v>14</v>
      </c>
      <c r="AA6" s="40" t="s">
        <v>32</v>
      </c>
      <c r="AB6" s="40" t="s">
        <v>13</v>
      </c>
      <c r="AC6" s="40" t="s">
        <v>12</v>
      </c>
      <c r="AD6" s="40" t="s">
        <v>11</v>
      </c>
      <c r="AE6" s="45" t="s">
        <v>33</v>
      </c>
      <c r="AF6" s="43" t="s">
        <v>10</v>
      </c>
      <c r="AG6" s="44"/>
      <c r="AH6" s="46" t="s">
        <v>9</v>
      </c>
    </row>
    <row customHeight="1" ht="13.5" r="7" spans="1:34">
      <c r="A7" s="47" t="s">
        <v>50</v>
      </c>
      <c r="B7" s="48" t="s">
        <v>51</v>
      </c>
      <c r="C7" s="48" t="s">
        <v>52</v>
      </c>
      <c r="D7" s="48" t="s">
        <v>53</v>
      </c>
      <c r="E7" s="49" t="s">
        <v>54</v>
      </c>
      <c r="F7" s="49" t="s">
        <v>55</v>
      </c>
      <c r="G7" s="50"/>
      <c r="H7" s="51" t="s">
        <v>56</v>
      </c>
      <c r="I7" s="52"/>
      <c r="J7" s="50"/>
      <c r="K7" s="51" t="s">
        <v>56</v>
      </c>
      <c r="L7" s="52"/>
      <c r="M7" s="50"/>
      <c r="N7" s="51"/>
      <c r="O7" s="50"/>
      <c r="P7" s="51" t="s">
        <v>56</v>
      </c>
      <c r="Q7" s="52"/>
      <c r="R7" s="50"/>
      <c r="S7" s="51"/>
      <c r="T7" s="50"/>
      <c r="U7" s="51" t="s">
        <v>56</v>
      </c>
      <c r="V7" s="53"/>
      <c r="W7" s="54" t="n">
        <f>111.6</f>
        <v>111.6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 t="s">
        <v>57</v>
      </c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58</v>
      </c>
      <c r="E8" s="49" t="s">
        <v>59</v>
      </c>
      <c r="F8" s="49" t="s">
        <v>60</v>
      </c>
      <c r="G8" s="50"/>
      <c r="H8" s="51" t="s">
        <v>56</v>
      </c>
      <c r="I8" s="52"/>
      <c r="J8" s="50"/>
      <c r="K8" s="51" t="s">
        <v>56</v>
      </c>
      <c r="L8" s="52"/>
      <c r="M8" s="50"/>
      <c r="N8" s="51"/>
      <c r="O8" s="50"/>
      <c r="P8" s="51" t="s">
        <v>56</v>
      </c>
      <c r="Q8" s="52"/>
      <c r="R8" s="50"/>
      <c r="S8" s="51"/>
      <c r="T8" s="50"/>
      <c r="U8" s="51" t="s">
        <v>56</v>
      </c>
      <c r="V8" s="53"/>
      <c r="W8" s="54" t="n">
        <f>110.99</f>
        <v>110.99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 t="s">
        <v>57</v>
      </c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61</v>
      </c>
      <c r="E9" s="49" t="s">
        <v>62</v>
      </c>
      <c r="F9" s="49" t="s">
        <v>63</v>
      </c>
      <c r="G9" s="50"/>
      <c r="H9" s="51" t="s">
        <v>56</v>
      </c>
      <c r="I9" s="52"/>
      <c r="J9" s="50"/>
      <c r="K9" s="51" t="s">
        <v>56</v>
      </c>
      <c r="L9" s="52"/>
      <c r="M9" s="50"/>
      <c r="N9" s="51"/>
      <c r="O9" s="50"/>
      <c r="P9" s="51" t="s">
        <v>56</v>
      </c>
      <c r="Q9" s="52"/>
      <c r="R9" s="50"/>
      <c r="S9" s="51"/>
      <c r="T9" s="50"/>
      <c r="U9" s="51" t="s">
        <v>56</v>
      </c>
      <c r="V9" s="53"/>
      <c r="W9" s="54" t="n">
        <f>110.61</f>
        <v>110.61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 t="s">
        <v>57</v>
      </c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51</v>
      </c>
      <c r="C10" s="48" t="s">
        <v>52</v>
      </c>
      <c r="D10" s="48" t="s">
        <v>64</v>
      </c>
      <c r="E10" s="49" t="s">
        <v>65</v>
      </c>
      <c r="F10" s="49" t="s">
        <v>66</v>
      </c>
      <c r="G10" s="50"/>
      <c r="H10" s="51" t="s">
        <v>56</v>
      </c>
      <c r="I10" s="52"/>
      <c r="J10" s="50"/>
      <c r="K10" s="51" t="s">
        <v>56</v>
      </c>
      <c r="L10" s="52"/>
      <c r="M10" s="50"/>
      <c r="N10" s="51"/>
      <c r="O10" s="50"/>
      <c r="P10" s="51" t="s">
        <v>56</v>
      </c>
      <c r="Q10" s="52"/>
      <c r="R10" s="50"/>
      <c r="S10" s="51"/>
      <c r="T10" s="50"/>
      <c r="U10" s="51" t="s">
        <v>56</v>
      </c>
      <c r="V10" s="53"/>
      <c r="W10" s="54" t="n">
        <f>110.16</f>
        <v>110.16</v>
      </c>
      <c r="X10" s="55" t="str">
        <f>"－"</f>
        <v>－</v>
      </c>
      <c r="Y10" s="55"/>
      <c r="Z10" s="55"/>
      <c r="AA10" s="55"/>
      <c r="AB10" s="55" t="str">
        <f>"－"</f>
        <v>－</v>
      </c>
      <c r="AC10" s="55"/>
      <c r="AD10" s="55"/>
      <c r="AE10" s="56"/>
      <c r="AF10" s="50" t="s">
        <v>57</v>
      </c>
      <c r="AG10" s="57" t="str">
        <f>"－"</f>
        <v>－</v>
      </c>
      <c r="AH10" s="58" t="str">
        <f>"－"</f>
        <v>－</v>
      </c>
    </row>
    <row r="11">
      <c r="A11" s="47" t="s">
        <v>50</v>
      </c>
      <c r="B11" s="48" t="s">
        <v>51</v>
      </c>
      <c r="C11" s="48" t="s">
        <v>52</v>
      </c>
      <c r="D11" s="48" t="s">
        <v>67</v>
      </c>
      <c r="E11" s="49" t="s">
        <v>68</v>
      </c>
      <c r="F11" s="49" t="s">
        <v>69</v>
      </c>
      <c r="G11" s="50"/>
      <c r="H11" s="51" t="s">
        <v>56</v>
      </c>
      <c r="I11" s="52"/>
      <c r="J11" s="50"/>
      <c r="K11" s="51" t="s">
        <v>56</v>
      </c>
      <c r="L11" s="52"/>
      <c r="M11" s="50"/>
      <c r="N11" s="51"/>
      <c r="O11" s="50"/>
      <c r="P11" s="51" t="s">
        <v>56</v>
      </c>
      <c r="Q11" s="52"/>
      <c r="R11" s="50"/>
      <c r="S11" s="51"/>
      <c r="T11" s="50"/>
      <c r="U11" s="51" t="s">
        <v>56</v>
      </c>
      <c r="V11" s="53"/>
      <c r="W11" s="54" t="n">
        <f>109.87</f>
        <v>109.87</v>
      </c>
      <c r="X11" s="55" t="str">
        <f>"－"</f>
        <v>－</v>
      </c>
      <c r="Y11" s="55"/>
      <c r="Z11" s="55"/>
      <c r="AA11" s="55"/>
      <c r="AB11" s="55" t="str">
        <f>"－"</f>
        <v>－</v>
      </c>
      <c r="AC11" s="55"/>
      <c r="AD11" s="55"/>
      <c r="AE11" s="56"/>
      <c r="AF11" s="50"/>
      <c r="AG11" s="57" t="str">
        <f>"－"</f>
        <v>－</v>
      </c>
      <c r="AH11" s="58" t="str">
        <f>"－"</f>
        <v>－</v>
      </c>
    </row>
    <row r="12">
      <c r="A12" s="47" t="s">
        <v>50</v>
      </c>
      <c r="B12" s="48" t="s">
        <v>51</v>
      </c>
      <c r="C12" s="48" t="s">
        <v>52</v>
      </c>
      <c r="D12" s="48" t="s">
        <v>70</v>
      </c>
      <c r="E12" s="49" t="s">
        <v>71</v>
      </c>
      <c r="F12" s="49" t="s">
        <v>72</v>
      </c>
      <c r="G12" s="50"/>
      <c r="H12" s="51" t="s">
        <v>56</v>
      </c>
      <c r="I12" s="52"/>
      <c r="J12" s="50"/>
      <c r="K12" s="51" t="s">
        <v>56</v>
      </c>
      <c r="L12" s="52"/>
      <c r="M12" s="50"/>
      <c r="N12" s="51"/>
      <c r="O12" s="50"/>
      <c r="P12" s="51" t="s">
        <v>56</v>
      </c>
      <c r="Q12" s="52"/>
      <c r="R12" s="50"/>
      <c r="S12" s="51"/>
      <c r="T12" s="50"/>
      <c r="U12" s="51" t="s">
        <v>56</v>
      </c>
      <c r="V12" s="53"/>
      <c r="W12" s="54" t="n">
        <f>109.58</f>
        <v>109.58</v>
      </c>
      <c r="X12" s="55" t="str">
        <f>"－"</f>
        <v>－</v>
      </c>
      <c r="Y12" s="55"/>
      <c r="Z12" s="55"/>
      <c r="AA12" s="55"/>
      <c r="AB12" s="55" t="str">
        <f>"－"</f>
        <v>－</v>
      </c>
      <c r="AC12" s="55"/>
      <c r="AD12" s="55"/>
      <c r="AE12" s="56"/>
      <c r="AF12" s="50"/>
      <c r="AG12" s="57" t="str">
        <f>"－"</f>
        <v>－</v>
      </c>
      <c r="AH12" s="58" t="str">
        <f>"－"</f>
        <v>－</v>
      </c>
    </row>
    <row r="13">
      <c r="A13" s="47" t="s">
        <v>50</v>
      </c>
      <c r="B13" s="48" t="s">
        <v>51</v>
      </c>
      <c r="C13" s="48" t="s">
        <v>52</v>
      </c>
      <c r="D13" s="48" t="s">
        <v>73</v>
      </c>
      <c r="E13" s="49" t="s">
        <v>74</v>
      </c>
      <c r="F13" s="49" t="s">
        <v>75</v>
      </c>
      <c r="G13" s="50"/>
      <c r="H13" s="51" t="s">
        <v>56</v>
      </c>
      <c r="I13" s="52"/>
      <c r="J13" s="50"/>
      <c r="K13" s="51" t="s">
        <v>56</v>
      </c>
      <c r="L13" s="52"/>
      <c r="M13" s="50"/>
      <c r="N13" s="51"/>
      <c r="O13" s="50"/>
      <c r="P13" s="51" t="s">
        <v>56</v>
      </c>
      <c r="Q13" s="52"/>
      <c r="R13" s="50"/>
      <c r="S13" s="51"/>
      <c r="T13" s="50"/>
      <c r="U13" s="51" t="s">
        <v>56</v>
      </c>
      <c r="V13" s="53"/>
      <c r="W13" s="54" t="n">
        <f>109.02</f>
        <v>109.02</v>
      </c>
      <c r="X13" s="55" t="str">
        <f>"－"</f>
        <v>－</v>
      </c>
      <c r="Y13" s="55"/>
      <c r="Z13" s="55"/>
      <c r="AA13" s="55"/>
      <c r="AB13" s="55" t="str">
        <f>"－"</f>
        <v>－</v>
      </c>
      <c r="AC13" s="55"/>
      <c r="AD13" s="55"/>
      <c r="AE13" s="56"/>
      <c r="AF13" s="50"/>
      <c r="AG13" s="57" t="str">
        <f>"－"</f>
        <v>－</v>
      </c>
      <c r="AH13" s="58" t="str">
        <f>"－"</f>
        <v>－</v>
      </c>
    </row>
    <row r="14">
      <c r="A14" s="47" t="s">
        <v>50</v>
      </c>
      <c r="B14" s="48" t="s">
        <v>76</v>
      </c>
      <c r="C14" s="48" t="s">
        <v>77</v>
      </c>
      <c r="D14" s="48" t="s">
        <v>53</v>
      </c>
      <c r="E14" s="49" t="s">
        <v>54</v>
      </c>
      <c r="F14" s="49" t="s">
        <v>55</v>
      </c>
      <c r="G14" s="50" t="s">
        <v>78</v>
      </c>
      <c r="H14" s="51" t="s">
        <v>79</v>
      </c>
      <c r="I14" s="52" t="n">
        <v>0.903</v>
      </c>
      <c r="J14" s="50" t="s">
        <v>80</v>
      </c>
      <c r="K14" s="51" t="s">
        <v>81</v>
      </c>
      <c r="L14" s="52" t="n">
        <v>0.829</v>
      </c>
      <c r="M14" s="50" t="s">
        <v>80</v>
      </c>
      <c r="N14" s="51" t="s">
        <v>82</v>
      </c>
      <c r="O14" s="50" t="s">
        <v>83</v>
      </c>
      <c r="P14" s="51" t="s">
        <v>84</v>
      </c>
      <c r="Q14" s="52" t="n">
        <v>0.977</v>
      </c>
      <c r="R14" s="50" t="s">
        <v>83</v>
      </c>
      <c r="S14" s="51" t="s">
        <v>85</v>
      </c>
      <c r="T14" s="50" t="s">
        <v>86</v>
      </c>
      <c r="U14" s="51" t="s">
        <v>87</v>
      </c>
      <c r="V14" s="53" t="n">
        <v>0.956</v>
      </c>
      <c r="W14" s="54" t="n">
        <f>146.53</f>
        <v>146.53</v>
      </c>
      <c r="X14" s="55" t="n">
        <f>1790770</f>
        <v>1790770.0</v>
      </c>
      <c r="Y14" s="55" t="n">
        <v>2217.0</v>
      </c>
      <c r="Z14" s="55" t="n">
        <v>181459.0</v>
      </c>
      <c r="AA14" s="55" t="n">
        <v>279825.0</v>
      </c>
      <c r="AB14" s="55" t="n">
        <f>262279011785000</f>
        <v>2.62279011785E14</v>
      </c>
      <c r="AC14" s="55" t="n">
        <v>3.2484675E11</v>
      </c>
      <c r="AD14" s="55" t="n">
        <v>2.6557761045E13</v>
      </c>
      <c r="AE14" s="56" t="n">
        <v>4.091826003E13</v>
      </c>
      <c r="AF14" s="50" t="s">
        <v>57</v>
      </c>
      <c r="AG14" s="57" t="n">
        <f>3945</f>
        <v>3945.0</v>
      </c>
      <c r="AH14" s="58" t="n">
        <f>47</f>
        <v>47.0</v>
      </c>
    </row>
    <row r="15">
      <c r="A15" s="47" t="s">
        <v>50</v>
      </c>
      <c r="B15" s="48" t="s">
        <v>76</v>
      </c>
      <c r="C15" s="48" t="s">
        <v>77</v>
      </c>
      <c r="D15" s="48" t="s">
        <v>58</v>
      </c>
      <c r="E15" s="49" t="s">
        <v>59</v>
      </c>
      <c r="F15" s="49" t="s">
        <v>60</v>
      </c>
      <c r="G15" s="50" t="s">
        <v>88</v>
      </c>
      <c r="H15" s="51" t="s">
        <v>89</v>
      </c>
      <c r="I15" s="52" t="n">
        <v>0.94</v>
      </c>
      <c r="J15" s="50" t="s">
        <v>90</v>
      </c>
      <c r="K15" s="51" t="s">
        <v>91</v>
      </c>
      <c r="L15" s="52" t="n">
        <v>0.936</v>
      </c>
      <c r="M15" s="50" t="s">
        <v>92</v>
      </c>
      <c r="N15" s="51" t="s">
        <v>93</v>
      </c>
      <c r="O15" s="50" t="s">
        <v>94</v>
      </c>
      <c r="P15" s="51" t="s">
        <v>95</v>
      </c>
      <c r="Q15" s="52" t="n">
        <v>1.2</v>
      </c>
      <c r="R15" s="50" t="s">
        <v>94</v>
      </c>
      <c r="S15" s="51" t="s">
        <v>96</v>
      </c>
      <c r="T15" s="50" t="s">
        <v>97</v>
      </c>
      <c r="U15" s="51" t="s">
        <v>98</v>
      </c>
      <c r="V15" s="53" t="n">
        <v>1.109</v>
      </c>
      <c r="W15" s="54" t="n">
        <f>145.08</f>
        <v>145.08</v>
      </c>
      <c r="X15" s="55" t="n">
        <f>3161585</f>
        <v>3161585.0</v>
      </c>
      <c r="Y15" s="55" t="n">
        <v>2884.0</v>
      </c>
      <c r="Z15" s="55" t="n">
        <v>349017.0</v>
      </c>
      <c r="AA15" s="55" t="n">
        <v>585675.0</v>
      </c>
      <c r="AB15" s="55" t="n">
        <f>456802455111500</f>
        <v>4.568024551115E14</v>
      </c>
      <c r="AC15" s="55" t="n">
        <v>4.16896E11</v>
      </c>
      <c r="AD15" s="55" t="n">
        <v>5.04664267615E13</v>
      </c>
      <c r="AE15" s="56" t="n">
        <v>8.469347993E13</v>
      </c>
      <c r="AF15" s="50" t="s">
        <v>57</v>
      </c>
      <c r="AG15" s="57" t="n">
        <f>2232</f>
        <v>2232.0</v>
      </c>
      <c r="AH15" s="58" t="n">
        <f>92</f>
        <v>92.0</v>
      </c>
    </row>
    <row r="16">
      <c r="A16" s="47" t="s">
        <v>50</v>
      </c>
      <c r="B16" s="48" t="s">
        <v>76</v>
      </c>
      <c r="C16" s="48" t="s">
        <v>77</v>
      </c>
      <c r="D16" s="48" t="s">
        <v>61</v>
      </c>
      <c r="E16" s="49" t="s">
        <v>62</v>
      </c>
      <c r="F16" s="49" t="s">
        <v>63</v>
      </c>
      <c r="G16" s="50" t="s">
        <v>99</v>
      </c>
      <c r="H16" s="51" t="s">
        <v>100</v>
      </c>
      <c r="I16" s="52" t="n">
        <v>1.126</v>
      </c>
      <c r="J16" s="50" t="s">
        <v>101</v>
      </c>
      <c r="K16" s="51" t="s">
        <v>102</v>
      </c>
      <c r="L16" s="52" t="n">
        <v>0.919</v>
      </c>
      <c r="M16" s="50" t="s">
        <v>101</v>
      </c>
      <c r="N16" s="51" t="s">
        <v>103</v>
      </c>
      <c r="O16" s="50" t="s">
        <v>94</v>
      </c>
      <c r="P16" s="51" t="s">
        <v>104</v>
      </c>
      <c r="Q16" s="52" t="n">
        <v>1.251</v>
      </c>
      <c r="R16" s="50" t="s">
        <v>105</v>
      </c>
      <c r="S16" s="51" t="s">
        <v>106</v>
      </c>
      <c r="T16" s="50" t="s">
        <v>107</v>
      </c>
      <c r="U16" s="51" t="s">
        <v>108</v>
      </c>
      <c r="V16" s="53" t="n">
        <v>1.036</v>
      </c>
      <c r="W16" s="54" t="n">
        <f>144.35</f>
        <v>144.35</v>
      </c>
      <c r="X16" s="55" t="n">
        <f>3079536</f>
        <v>3079536.0</v>
      </c>
      <c r="Y16" s="55" t="n">
        <v>1230.0</v>
      </c>
      <c r="Z16" s="55" t="n">
        <v>323025.0</v>
      </c>
      <c r="AA16" s="55" t="n">
        <v>600383.0</v>
      </c>
      <c r="AB16" s="55" t="n">
        <f>442998639410600</f>
        <v>4.429986394106E14</v>
      </c>
      <c r="AC16" s="55" t="n">
        <v>1.7623425E11</v>
      </c>
      <c r="AD16" s="55" t="n">
        <v>4.65250503706E13</v>
      </c>
      <c r="AE16" s="56" t="n">
        <v>8.64156946E13</v>
      </c>
      <c r="AF16" s="50" t="s">
        <v>57</v>
      </c>
      <c r="AG16" s="57" t="n">
        <f>5578</f>
        <v>5578.0</v>
      </c>
      <c r="AH16" s="58" t="n">
        <f>95</f>
        <v>95.0</v>
      </c>
    </row>
    <row r="17">
      <c r="A17" s="47" t="s">
        <v>50</v>
      </c>
      <c r="B17" s="48" t="s">
        <v>76</v>
      </c>
      <c r="C17" s="48" t="s">
        <v>77</v>
      </c>
      <c r="D17" s="48" t="s">
        <v>64</v>
      </c>
      <c r="E17" s="49" t="s">
        <v>65</v>
      </c>
      <c r="F17" s="49" t="s">
        <v>66</v>
      </c>
      <c r="G17" s="50" t="s">
        <v>109</v>
      </c>
      <c r="H17" s="51" t="s">
        <v>110</v>
      </c>
      <c r="I17" s="52" t="n">
        <v>1.209</v>
      </c>
      <c r="J17" s="50" t="s">
        <v>101</v>
      </c>
      <c r="K17" s="51" t="s">
        <v>111</v>
      </c>
      <c r="L17" s="52" t="n">
        <v>0.962</v>
      </c>
      <c r="M17" s="50" t="s">
        <v>112</v>
      </c>
      <c r="N17" s="51" t="s">
        <v>113</v>
      </c>
      <c r="O17" s="50" t="s">
        <v>114</v>
      </c>
      <c r="P17" s="51" t="s">
        <v>115</v>
      </c>
      <c r="Q17" s="52" t="n">
        <v>1.247</v>
      </c>
      <c r="R17" s="50" t="s">
        <v>116</v>
      </c>
      <c r="S17" s="51" t="s">
        <v>117</v>
      </c>
      <c r="T17" s="50" t="s">
        <v>118</v>
      </c>
      <c r="U17" s="51" t="s">
        <v>119</v>
      </c>
      <c r="V17" s="53" t="n">
        <v>1.171</v>
      </c>
      <c r="W17" s="54" t="n">
        <f>143.55</f>
        <v>143.55</v>
      </c>
      <c r="X17" s="55" t="n">
        <f>2769192</f>
        <v>2769192.0</v>
      </c>
      <c r="Y17" s="55" t="n">
        <v>824.0</v>
      </c>
      <c r="Z17" s="55" t="n">
        <v>287898.0</v>
      </c>
      <c r="AA17" s="55" t="n">
        <v>542327.0</v>
      </c>
      <c r="AB17" s="55" t="n">
        <f>398148787855600</f>
        <v>3.981487878556E14</v>
      </c>
      <c r="AC17" s="55" t="n">
        <v>1.18624E11</v>
      </c>
      <c r="AD17" s="55" t="n">
        <v>4.13864152656E13</v>
      </c>
      <c r="AE17" s="56" t="n">
        <v>7.796085137E13</v>
      </c>
      <c r="AF17" s="50" t="s">
        <v>57</v>
      </c>
      <c r="AG17" s="57" t="n">
        <f>4058</f>
        <v>4058.0</v>
      </c>
      <c r="AH17" s="58" t="n">
        <f>91</f>
        <v>91.0</v>
      </c>
    </row>
    <row r="18">
      <c r="A18" s="47" t="s">
        <v>50</v>
      </c>
      <c r="B18" s="48" t="s">
        <v>76</v>
      </c>
      <c r="C18" s="48" t="s">
        <v>77</v>
      </c>
      <c r="D18" s="48" t="s">
        <v>67</v>
      </c>
      <c r="E18" s="49" t="s">
        <v>68</v>
      </c>
      <c r="F18" s="49" t="s">
        <v>69</v>
      </c>
      <c r="G18" s="50" t="s">
        <v>120</v>
      </c>
      <c r="H18" s="51" t="s">
        <v>121</v>
      </c>
      <c r="I18" s="52" t="n">
        <v>1.145</v>
      </c>
      <c r="J18" s="50" t="s">
        <v>122</v>
      </c>
      <c r="K18" s="51" t="s">
        <v>123</v>
      </c>
      <c r="L18" s="52" t="n">
        <v>1.128</v>
      </c>
      <c r="M18" s="50" t="s">
        <v>124</v>
      </c>
      <c r="N18" s="51" t="s">
        <v>125</v>
      </c>
      <c r="O18" s="50" t="s">
        <v>126</v>
      </c>
      <c r="P18" s="51" t="s">
        <v>127</v>
      </c>
      <c r="Q18" s="52" t="n">
        <v>1.295</v>
      </c>
      <c r="R18" s="50" t="s">
        <v>126</v>
      </c>
      <c r="S18" s="51" t="s">
        <v>128</v>
      </c>
      <c r="T18" s="50" t="s">
        <v>126</v>
      </c>
      <c r="U18" s="51" t="s">
        <v>129</v>
      </c>
      <c r="V18" s="53" t="n">
        <v>1.275</v>
      </c>
      <c r="W18" s="54" t="n">
        <f>142.93</f>
        <v>142.93</v>
      </c>
      <c r="X18" s="55" t="n">
        <f>719697</f>
        <v>719697.0</v>
      </c>
      <c r="Y18" s="55" t="n">
        <v>317.0</v>
      </c>
      <c r="Z18" s="55" t="n">
        <v>106476.0</v>
      </c>
      <c r="AA18" s="55" t="n">
        <v>247794.0</v>
      </c>
      <c r="AB18" s="55" t="n">
        <f>102437493036700</f>
        <v>1.024374930367E14</v>
      </c>
      <c r="AC18" s="55" t="n">
        <v>4.5091E10</v>
      </c>
      <c r="AD18" s="55" t="n">
        <v>1.51614463867E13</v>
      </c>
      <c r="AE18" s="56" t="n">
        <v>3.52853012E13</v>
      </c>
      <c r="AF18" s="50"/>
      <c r="AG18" s="57" t="n">
        <f>159895</f>
        <v>159895.0</v>
      </c>
      <c r="AH18" s="58" t="n">
        <f>62</f>
        <v>62.0</v>
      </c>
    </row>
    <row r="19">
      <c r="A19" s="47" t="s">
        <v>50</v>
      </c>
      <c r="B19" s="48" t="s">
        <v>76</v>
      </c>
      <c r="C19" s="48" t="s">
        <v>77</v>
      </c>
      <c r="D19" s="48" t="s">
        <v>70</v>
      </c>
      <c r="E19" s="49" t="s">
        <v>71</v>
      </c>
      <c r="F19" s="49" t="s">
        <v>72</v>
      </c>
      <c r="G19" s="50"/>
      <c r="H19" s="51" t="s">
        <v>56</v>
      </c>
      <c r="I19" s="52"/>
      <c r="J19" s="50"/>
      <c r="K19" s="51" t="s">
        <v>56</v>
      </c>
      <c r="L19" s="52"/>
      <c r="M19" s="50"/>
      <c r="N19" s="51"/>
      <c r="O19" s="50"/>
      <c r="P19" s="51" t="s">
        <v>56</v>
      </c>
      <c r="Q19" s="52"/>
      <c r="R19" s="50"/>
      <c r="S19" s="51"/>
      <c r="T19" s="50"/>
      <c r="U19" s="51" t="s">
        <v>56</v>
      </c>
      <c r="V19" s="53"/>
      <c r="W19" s="54" t="n">
        <f>142.64</f>
        <v>142.64</v>
      </c>
      <c r="X19" s="55" t="str">
        <f>"－"</f>
        <v>－</v>
      </c>
      <c r="Y19" s="55"/>
      <c r="Z19" s="55"/>
      <c r="AA19" s="55"/>
      <c r="AB19" s="55" t="str">
        <f>"－"</f>
        <v>－</v>
      </c>
      <c r="AC19" s="55"/>
      <c r="AD19" s="55"/>
      <c r="AE19" s="56"/>
      <c r="AF19" s="50"/>
      <c r="AG19" s="57" t="str">
        <f>"－"</f>
        <v>－</v>
      </c>
      <c r="AH19" s="58" t="str">
        <f>"－"</f>
        <v>－</v>
      </c>
    </row>
    <row r="20">
      <c r="A20" s="47" t="s">
        <v>50</v>
      </c>
      <c r="B20" s="48" t="s">
        <v>76</v>
      </c>
      <c r="C20" s="48" t="s">
        <v>77</v>
      </c>
      <c r="D20" s="48" t="s">
        <v>73</v>
      </c>
      <c r="E20" s="49" t="s">
        <v>74</v>
      </c>
      <c r="F20" s="49" t="s">
        <v>75</v>
      </c>
      <c r="G20" s="50"/>
      <c r="H20" s="51" t="s">
        <v>56</v>
      </c>
      <c r="I20" s="52"/>
      <c r="J20" s="50"/>
      <c r="K20" s="51" t="s">
        <v>56</v>
      </c>
      <c r="L20" s="52"/>
      <c r="M20" s="50"/>
      <c r="N20" s="51"/>
      <c r="O20" s="50"/>
      <c r="P20" s="51" t="s">
        <v>56</v>
      </c>
      <c r="Q20" s="52"/>
      <c r="R20" s="50"/>
      <c r="S20" s="51"/>
      <c r="T20" s="50"/>
      <c r="U20" s="51" t="s">
        <v>56</v>
      </c>
      <c r="V20" s="53"/>
      <c r="W20" s="54" t="n">
        <f>141.36</f>
        <v>141.36</v>
      </c>
      <c r="X20" s="55" t="str">
        <f>"－"</f>
        <v>－</v>
      </c>
      <c r="Y20" s="55"/>
      <c r="Z20" s="55"/>
      <c r="AA20" s="55"/>
      <c r="AB20" s="55" t="str">
        <f>"－"</f>
        <v>－</v>
      </c>
      <c r="AC20" s="55"/>
      <c r="AD20" s="55"/>
      <c r="AE20" s="56"/>
      <c r="AF20" s="50"/>
      <c r="AG20" s="57" t="str">
        <f>"－"</f>
        <v>－</v>
      </c>
      <c r="AH20" s="58" t="str">
        <f>"－"</f>
        <v>－</v>
      </c>
    </row>
    <row r="21">
      <c r="A21" s="47" t="s">
        <v>50</v>
      </c>
      <c r="B21" s="48" t="s">
        <v>130</v>
      </c>
      <c r="C21" s="48" t="s">
        <v>131</v>
      </c>
      <c r="D21" s="48" t="s">
        <v>53</v>
      </c>
      <c r="E21" s="49" t="s">
        <v>54</v>
      </c>
      <c r="F21" s="49" t="s">
        <v>132</v>
      </c>
      <c r="G21" s="50" t="s">
        <v>78</v>
      </c>
      <c r="H21" s="51" t="s">
        <v>133</v>
      </c>
      <c r="I21" s="52" t="n">
        <v>0.925</v>
      </c>
      <c r="J21" s="50" t="s">
        <v>80</v>
      </c>
      <c r="K21" s="51" t="s">
        <v>134</v>
      </c>
      <c r="L21" s="52" t="n">
        <v>0.837</v>
      </c>
      <c r="M21" s="50"/>
      <c r="N21" s="51"/>
      <c r="O21" s="50" t="s">
        <v>83</v>
      </c>
      <c r="P21" s="51" t="s">
        <v>135</v>
      </c>
      <c r="Q21" s="52" t="n">
        <v>0.97</v>
      </c>
      <c r="R21" s="50"/>
      <c r="S21" s="51"/>
      <c r="T21" s="50" t="s">
        <v>136</v>
      </c>
      <c r="U21" s="51" t="s">
        <v>137</v>
      </c>
      <c r="V21" s="53" t="n">
        <v>0.957</v>
      </c>
      <c r="W21" s="54" t="n">
        <f>146.54</f>
        <v>146.54</v>
      </c>
      <c r="X21" s="55" t="n">
        <f>720</f>
        <v>720.0</v>
      </c>
      <c r="Y21" s="55"/>
      <c r="Z21" s="55"/>
      <c r="AA21" s="55"/>
      <c r="AB21" s="55" t="n">
        <f>10535390000</f>
        <v>1.053539E10</v>
      </c>
      <c r="AC21" s="55"/>
      <c r="AD21" s="55"/>
      <c r="AE21" s="56"/>
      <c r="AF21" s="50" t="s">
        <v>57</v>
      </c>
      <c r="AG21" s="57" t="n">
        <f>66</f>
        <v>66.0</v>
      </c>
      <c r="AH21" s="58" t="n">
        <f>38</f>
        <v>38.0</v>
      </c>
    </row>
    <row r="22">
      <c r="A22" s="47" t="s">
        <v>50</v>
      </c>
      <c r="B22" s="48" t="s">
        <v>130</v>
      </c>
      <c r="C22" s="48" t="s">
        <v>131</v>
      </c>
      <c r="D22" s="48" t="s">
        <v>58</v>
      </c>
      <c r="E22" s="49" t="s">
        <v>59</v>
      </c>
      <c r="F22" s="49" t="s">
        <v>138</v>
      </c>
      <c r="G22" s="50" t="s">
        <v>92</v>
      </c>
      <c r="H22" s="51" t="s">
        <v>139</v>
      </c>
      <c r="I22" s="52" t="n">
        <v>0.974</v>
      </c>
      <c r="J22" s="50" t="s">
        <v>140</v>
      </c>
      <c r="K22" s="51" t="s">
        <v>141</v>
      </c>
      <c r="L22" s="52" t="n">
        <v>0.966</v>
      </c>
      <c r="M22" s="50"/>
      <c r="N22" s="51"/>
      <c r="O22" s="50" t="s">
        <v>142</v>
      </c>
      <c r="P22" s="51" t="s">
        <v>143</v>
      </c>
      <c r="Q22" s="52" t="n">
        <v>1.267</v>
      </c>
      <c r="R22" s="50"/>
      <c r="S22" s="51"/>
      <c r="T22" s="50" t="s">
        <v>144</v>
      </c>
      <c r="U22" s="51" t="s">
        <v>145</v>
      </c>
      <c r="V22" s="53" t="n">
        <v>1.12</v>
      </c>
      <c r="W22" s="54" t="n">
        <f>145.09</f>
        <v>145.09</v>
      </c>
      <c r="X22" s="55" t="n">
        <f>1374</f>
        <v>1374.0</v>
      </c>
      <c r="Y22" s="55"/>
      <c r="Z22" s="55"/>
      <c r="AA22" s="55" t="n">
        <v>32.0</v>
      </c>
      <c r="AB22" s="55" t="n">
        <f>19808899500</f>
        <v>1.98088995E10</v>
      </c>
      <c r="AC22" s="55"/>
      <c r="AD22" s="55"/>
      <c r="AE22" s="56" t="n">
        <v>4.60228E8</v>
      </c>
      <c r="AF22" s="50" t="s">
        <v>57</v>
      </c>
      <c r="AG22" s="57" t="n">
        <f>267</f>
        <v>267.0</v>
      </c>
      <c r="AH22" s="58" t="n">
        <f>61</f>
        <v>61.0</v>
      </c>
    </row>
    <row r="23">
      <c r="A23" s="47" t="s">
        <v>50</v>
      </c>
      <c r="B23" s="48" t="s">
        <v>130</v>
      </c>
      <c r="C23" s="48" t="s">
        <v>131</v>
      </c>
      <c r="D23" s="48" t="s">
        <v>61</v>
      </c>
      <c r="E23" s="49" t="s">
        <v>62</v>
      </c>
      <c r="F23" s="49" t="s">
        <v>146</v>
      </c>
      <c r="G23" s="50" t="s">
        <v>142</v>
      </c>
      <c r="H23" s="51" t="s">
        <v>143</v>
      </c>
      <c r="I23" s="52" t="n">
        <v>1.267</v>
      </c>
      <c r="J23" s="50" t="s">
        <v>101</v>
      </c>
      <c r="K23" s="51" t="s">
        <v>147</v>
      </c>
      <c r="L23" s="52" t="n">
        <v>0.946</v>
      </c>
      <c r="M23" s="50"/>
      <c r="N23" s="51"/>
      <c r="O23" s="50" t="s">
        <v>142</v>
      </c>
      <c r="P23" s="51" t="s">
        <v>143</v>
      </c>
      <c r="Q23" s="52" t="n">
        <v>1.267</v>
      </c>
      <c r="R23" s="50"/>
      <c r="S23" s="51"/>
      <c r="T23" s="50" t="s">
        <v>148</v>
      </c>
      <c r="U23" s="51" t="s">
        <v>149</v>
      </c>
      <c r="V23" s="53" t="n">
        <v>1.03</v>
      </c>
      <c r="W23" s="54" t="n">
        <f>144.34</f>
        <v>144.34</v>
      </c>
      <c r="X23" s="55" t="n">
        <f>1125</f>
        <v>1125.0</v>
      </c>
      <c r="Y23" s="55"/>
      <c r="Z23" s="55"/>
      <c r="AA23" s="55" t="n">
        <v>32.0</v>
      </c>
      <c r="AB23" s="55" t="n">
        <f>16171059500</f>
        <v>1.61710595E10</v>
      </c>
      <c r="AC23" s="55"/>
      <c r="AD23" s="55"/>
      <c r="AE23" s="56" t="n">
        <v>4.58084E8</v>
      </c>
      <c r="AF23" s="50" t="s">
        <v>57</v>
      </c>
      <c r="AG23" s="57" t="n">
        <f>92</f>
        <v>92.0</v>
      </c>
      <c r="AH23" s="58" t="n">
        <f>68</f>
        <v>68.0</v>
      </c>
    </row>
    <row r="24">
      <c r="A24" s="47" t="s">
        <v>50</v>
      </c>
      <c r="B24" s="48" t="s">
        <v>130</v>
      </c>
      <c r="C24" s="48" t="s">
        <v>131</v>
      </c>
      <c r="D24" s="48" t="s">
        <v>64</v>
      </c>
      <c r="E24" s="49" t="s">
        <v>65</v>
      </c>
      <c r="F24" s="49" t="s">
        <v>150</v>
      </c>
      <c r="G24" s="50" t="s">
        <v>151</v>
      </c>
      <c r="H24" s="51" t="s">
        <v>152</v>
      </c>
      <c r="I24" s="52" t="n">
        <v>1.051</v>
      </c>
      <c r="J24" s="50" t="s">
        <v>112</v>
      </c>
      <c r="K24" s="51" t="s">
        <v>153</v>
      </c>
      <c r="L24" s="52" t="n">
        <v>1.007</v>
      </c>
      <c r="M24" s="50"/>
      <c r="N24" s="51"/>
      <c r="O24" s="50" t="s">
        <v>116</v>
      </c>
      <c r="P24" s="51" t="s">
        <v>154</v>
      </c>
      <c r="Q24" s="52" t="n">
        <v>1.226</v>
      </c>
      <c r="R24" s="50"/>
      <c r="S24" s="51"/>
      <c r="T24" s="50" t="s">
        <v>155</v>
      </c>
      <c r="U24" s="51" t="s">
        <v>156</v>
      </c>
      <c r="V24" s="53" t="n">
        <v>1.201</v>
      </c>
      <c r="W24" s="54" t="n">
        <f>143.55</f>
        <v>143.55</v>
      </c>
      <c r="X24" s="55" t="n">
        <f>460</f>
        <v>460.0</v>
      </c>
      <c r="Y24" s="55"/>
      <c r="Z24" s="55"/>
      <c r="AA24" s="55"/>
      <c r="AB24" s="55" t="n">
        <f>6628895500</f>
        <v>6.6288955E9</v>
      </c>
      <c r="AC24" s="55"/>
      <c r="AD24" s="55"/>
      <c r="AE24" s="56"/>
      <c r="AF24" s="50" t="s">
        <v>57</v>
      </c>
      <c r="AG24" s="57" t="n">
        <f>36</f>
        <v>36.0</v>
      </c>
      <c r="AH24" s="58" t="n">
        <f>60</f>
        <v>60.0</v>
      </c>
    </row>
    <row r="25">
      <c r="A25" s="47" t="s">
        <v>50</v>
      </c>
      <c r="B25" s="48" t="s">
        <v>130</v>
      </c>
      <c r="C25" s="48" t="s">
        <v>131</v>
      </c>
      <c r="D25" s="48" t="s">
        <v>67</v>
      </c>
      <c r="E25" s="49" t="s">
        <v>68</v>
      </c>
      <c r="F25" s="49" t="s">
        <v>157</v>
      </c>
      <c r="G25" s="50" t="s">
        <v>158</v>
      </c>
      <c r="H25" s="51" t="s">
        <v>159</v>
      </c>
      <c r="I25" s="52" t="n">
        <v>1.232</v>
      </c>
      <c r="J25" s="50" t="s">
        <v>160</v>
      </c>
      <c r="K25" s="51" t="s">
        <v>161</v>
      </c>
      <c r="L25" s="52" t="n">
        <v>1.216</v>
      </c>
      <c r="M25" s="50"/>
      <c r="N25" s="51"/>
      <c r="O25" s="50" t="s">
        <v>126</v>
      </c>
      <c r="P25" s="51" t="s">
        <v>162</v>
      </c>
      <c r="Q25" s="52" t="n">
        <v>1.293</v>
      </c>
      <c r="R25" s="50"/>
      <c r="S25" s="51"/>
      <c r="T25" s="50" t="s">
        <v>126</v>
      </c>
      <c r="U25" s="51" t="s">
        <v>163</v>
      </c>
      <c r="V25" s="53" t="n">
        <v>1.279</v>
      </c>
      <c r="W25" s="54" t="n">
        <f>142.93</f>
        <v>142.93</v>
      </c>
      <c r="X25" s="55" t="n">
        <f>160</f>
        <v>160.0</v>
      </c>
      <c r="Y25" s="55"/>
      <c r="Z25" s="55"/>
      <c r="AA25" s="55"/>
      <c r="AB25" s="55" t="n">
        <f>2275609000</f>
        <v>2.275609E9</v>
      </c>
      <c r="AC25" s="55"/>
      <c r="AD25" s="55"/>
      <c r="AE25" s="56"/>
      <c r="AF25" s="50"/>
      <c r="AG25" s="57" t="n">
        <f>52</f>
        <v>52.0</v>
      </c>
      <c r="AH25" s="58" t="n">
        <f>16</f>
        <v>16.0</v>
      </c>
    </row>
    <row r="26">
      <c r="A26" s="47" t="s">
        <v>50</v>
      </c>
      <c r="B26" s="48" t="s">
        <v>130</v>
      </c>
      <c r="C26" s="48" t="s">
        <v>131</v>
      </c>
      <c r="D26" s="48" t="s">
        <v>70</v>
      </c>
      <c r="E26" s="49" t="s">
        <v>71</v>
      </c>
      <c r="F26" s="49" t="s">
        <v>164</v>
      </c>
      <c r="G26" s="50"/>
      <c r="H26" s="51" t="s">
        <v>56</v>
      </c>
      <c r="I26" s="52"/>
      <c r="J26" s="50"/>
      <c r="K26" s="51" t="s">
        <v>56</v>
      </c>
      <c r="L26" s="52"/>
      <c r="M26" s="50"/>
      <c r="N26" s="51"/>
      <c r="O26" s="50"/>
      <c r="P26" s="51" t="s">
        <v>56</v>
      </c>
      <c r="Q26" s="52"/>
      <c r="R26" s="50"/>
      <c r="S26" s="51"/>
      <c r="T26" s="50"/>
      <c r="U26" s="51" t="s">
        <v>56</v>
      </c>
      <c r="V26" s="53"/>
      <c r="W26" s="54" t="n">
        <f>142.64</f>
        <v>142.64</v>
      </c>
      <c r="X26" s="55" t="str">
        <f>"－"</f>
        <v>－</v>
      </c>
      <c r="Y26" s="55"/>
      <c r="Z26" s="55"/>
      <c r="AA26" s="55"/>
      <c r="AB26" s="55" t="str">
        <f>"－"</f>
        <v>－</v>
      </c>
      <c r="AC26" s="55"/>
      <c r="AD26" s="55"/>
      <c r="AE26" s="56"/>
      <c r="AF26" s="50"/>
      <c r="AG26" s="57" t="str">
        <f>"－"</f>
        <v>－</v>
      </c>
      <c r="AH26" s="58" t="str">
        <f>"－"</f>
        <v>－</v>
      </c>
    </row>
    <row r="27">
      <c r="A27" s="47" t="s">
        <v>50</v>
      </c>
      <c r="B27" s="48" t="s">
        <v>130</v>
      </c>
      <c r="C27" s="48" t="s">
        <v>131</v>
      </c>
      <c r="D27" s="48" t="s">
        <v>73</v>
      </c>
      <c r="E27" s="49" t="s">
        <v>74</v>
      </c>
      <c r="F27" s="49" t="s">
        <v>165</v>
      </c>
      <c r="G27" s="50"/>
      <c r="H27" s="51" t="s">
        <v>56</v>
      </c>
      <c r="I27" s="52"/>
      <c r="J27" s="50"/>
      <c r="K27" s="51" t="s">
        <v>56</v>
      </c>
      <c r="L27" s="52"/>
      <c r="M27" s="50"/>
      <c r="N27" s="51"/>
      <c r="O27" s="50"/>
      <c r="P27" s="51" t="s">
        <v>56</v>
      </c>
      <c r="Q27" s="52"/>
      <c r="R27" s="50"/>
      <c r="S27" s="51"/>
      <c r="T27" s="50"/>
      <c r="U27" s="51" t="s">
        <v>56</v>
      </c>
      <c r="V27" s="53"/>
      <c r="W27" s="54" t="n">
        <f>141.36</f>
        <v>141.36</v>
      </c>
      <c r="X27" s="55" t="str">
        <f>"－"</f>
        <v>－</v>
      </c>
      <c r="Y27" s="55"/>
      <c r="Z27" s="55"/>
      <c r="AA27" s="55"/>
      <c r="AB27" s="55" t="str">
        <f>"－"</f>
        <v>－</v>
      </c>
      <c r="AC27" s="55"/>
      <c r="AD27" s="55"/>
      <c r="AE27" s="56"/>
      <c r="AF27" s="50"/>
      <c r="AG27" s="57" t="str">
        <f>"－"</f>
        <v>－</v>
      </c>
      <c r="AH27" s="58" t="str">
        <f>"－"</f>
        <v>－</v>
      </c>
    </row>
    <row r="28">
      <c r="A28" s="47" t="s">
        <v>50</v>
      </c>
      <c r="B28" s="48" t="s">
        <v>166</v>
      </c>
      <c r="C28" s="48" t="s">
        <v>167</v>
      </c>
      <c r="D28" s="48" t="s">
        <v>53</v>
      </c>
      <c r="E28" s="49" t="s">
        <v>54</v>
      </c>
      <c r="F28" s="49" t="s">
        <v>55</v>
      </c>
      <c r="G28" s="50"/>
      <c r="H28" s="51" t="s">
        <v>56</v>
      </c>
      <c r="I28" s="52"/>
      <c r="J28" s="50"/>
      <c r="K28" s="51" t="s">
        <v>56</v>
      </c>
      <c r="L28" s="52"/>
      <c r="M28" s="50"/>
      <c r="N28" s="51"/>
      <c r="O28" s="50"/>
      <c r="P28" s="51" t="s">
        <v>56</v>
      </c>
      <c r="Q28" s="52"/>
      <c r="R28" s="50"/>
      <c r="S28" s="51"/>
      <c r="T28" s="50"/>
      <c r="U28" s="51" t="s">
        <v>56</v>
      </c>
      <c r="V28" s="53"/>
      <c r="W28" s="54" t="n">
        <f>129.56</f>
        <v>129.56</v>
      </c>
      <c r="X28" s="55" t="str">
        <f>"－"</f>
        <v>－</v>
      </c>
      <c r="Y28" s="55"/>
      <c r="Z28" s="55"/>
      <c r="AA28" s="55"/>
      <c r="AB28" s="55" t="str">
        <f>"－"</f>
        <v>－</v>
      </c>
      <c r="AC28" s="55"/>
      <c r="AD28" s="55"/>
      <c r="AE28" s="56"/>
      <c r="AF28" s="50" t="s">
        <v>57</v>
      </c>
      <c r="AG28" s="57" t="str">
        <f>"－"</f>
        <v>－</v>
      </c>
      <c r="AH28" s="58" t="str">
        <f>"－"</f>
        <v>－</v>
      </c>
    </row>
    <row r="29">
      <c r="A29" s="47" t="s">
        <v>50</v>
      </c>
      <c r="B29" s="48" t="s">
        <v>166</v>
      </c>
      <c r="C29" s="48" t="s">
        <v>167</v>
      </c>
      <c r="D29" s="48" t="s">
        <v>58</v>
      </c>
      <c r="E29" s="49" t="s">
        <v>59</v>
      </c>
      <c r="F29" s="49" t="s">
        <v>60</v>
      </c>
      <c r="G29" s="50"/>
      <c r="H29" s="51" t="s">
        <v>56</v>
      </c>
      <c r="I29" s="52"/>
      <c r="J29" s="50"/>
      <c r="K29" s="51" t="s">
        <v>56</v>
      </c>
      <c r="L29" s="52"/>
      <c r="M29" s="50"/>
      <c r="N29" s="51"/>
      <c r="O29" s="50"/>
      <c r="P29" s="51" t="s">
        <v>56</v>
      </c>
      <c r="Q29" s="52"/>
      <c r="R29" s="50"/>
      <c r="S29" s="51"/>
      <c r="T29" s="50"/>
      <c r="U29" s="51" t="s">
        <v>56</v>
      </c>
      <c r="V29" s="53"/>
      <c r="W29" s="54" t="n">
        <f>126.56</f>
        <v>126.56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 t="s">
        <v>57</v>
      </c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166</v>
      </c>
      <c r="C30" s="48" t="s">
        <v>167</v>
      </c>
      <c r="D30" s="48" t="s">
        <v>61</v>
      </c>
      <c r="E30" s="49" t="s">
        <v>62</v>
      </c>
      <c r="F30" s="49" t="s">
        <v>63</v>
      </c>
      <c r="G30" s="50"/>
      <c r="H30" s="51" t="s">
        <v>56</v>
      </c>
      <c r="I30" s="52"/>
      <c r="J30" s="50"/>
      <c r="K30" s="51" t="s">
        <v>56</v>
      </c>
      <c r="L30" s="52"/>
      <c r="M30" s="50"/>
      <c r="N30" s="51"/>
      <c r="O30" s="50"/>
      <c r="P30" s="51" t="s">
        <v>56</v>
      </c>
      <c r="Q30" s="52"/>
      <c r="R30" s="50"/>
      <c r="S30" s="51"/>
      <c r="T30" s="50"/>
      <c r="U30" s="51" t="s">
        <v>56</v>
      </c>
      <c r="V30" s="53"/>
      <c r="W30" s="54" t="n">
        <f>124.53</f>
        <v>124.53</v>
      </c>
      <c r="X30" s="55" t="str">
        <f>"－"</f>
        <v>－</v>
      </c>
      <c r="Y30" s="55"/>
      <c r="Z30" s="55"/>
      <c r="AA30" s="55"/>
      <c r="AB30" s="55" t="str">
        <f>"－"</f>
        <v>－</v>
      </c>
      <c r="AC30" s="55"/>
      <c r="AD30" s="55"/>
      <c r="AE30" s="56"/>
      <c r="AF30" s="50" t="s">
        <v>57</v>
      </c>
      <c r="AG30" s="57" t="str">
        <f>"－"</f>
        <v>－</v>
      </c>
      <c r="AH30" s="58" t="str">
        <f>"－"</f>
        <v>－</v>
      </c>
    </row>
    <row r="31">
      <c r="A31" s="47" t="s">
        <v>50</v>
      </c>
      <c r="B31" s="48" t="s">
        <v>166</v>
      </c>
      <c r="C31" s="48" t="s">
        <v>167</v>
      </c>
      <c r="D31" s="48" t="s">
        <v>64</v>
      </c>
      <c r="E31" s="49" t="s">
        <v>65</v>
      </c>
      <c r="F31" s="49" t="s">
        <v>66</v>
      </c>
      <c r="G31" s="50"/>
      <c r="H31" s="51" t="s">
        <v>56</v>
      </c>
      <c r="I31" s="52"/>
      <c r="J31" s="50"/>
      <c r="K31" s="51" t="s">
        <v>56</v>
      </c>
      <c r="L31" s="52"/>
      <c r="M31" s="50"/>
      <c r="N31" s="51"/>
      <c r="O31" s="50"/>
      <c r="P31" s="51" t="s">
        <v>56</v>
      </c>
      <c r="Q31" s="52"/>
      <c r="R31" s="50"/>
      <c r="S31" s="51"/>
      <c r="T31" s="50"/>
      <c r="U31" s="51" t="s">
        <v>56</v>
      </c>
      <c r="V31" s="53"/>
      <c r="W31" s="54" t="n">
        <f>121.95</f>
        <v>121.95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 t="s">
        <v>57</v>
      </c>
      <c r="AG31" s="57" t="str">
        <f>"－"</f>
        <v>－</v>
      </c>
      <c r="AH31" s="58" t="str">
        <f>"－"</f>
        <v>－</v>
      </c>
    </row>
    <row r="32">
      <c r="A32" s="47" t="s">
        <v>50</v>
      </c>
      <c r="B32" s="48" t="s">
        <v>166</v>
      </c>
      <c r="C32" s="48" t="s">
        <v>167</v>
      </c>
      <c r="D32" s="48" t="s">
        <v>67</v>
      </c>
      <c r="E32" s="49" t="s">
        <v>68</v>
      </c>
      <c r="F32" s="49" t="s">
        <v>69</v>
      </c>
      <c r="G32" s="50"/>
      <c r="H32" s="51" t="s">
        <v>56</v>
      </c>
      <c r="I32" s="52"/>
      <c r="J32" s="50"/>
      <c r="K32" s="51" t="s">
        <v>56</v>
      </c>
      <c r="L32" s="52"/>
      <c r="M32" s="50"/>
      <c r="N32" s="51"/>
      <c r="O32" s="50"/>
      <c r="P32" s="51" t="s">
        <v>56</v>
      </c>
      <c r="Q32" s="52"/>
      <c r="R32" s="50"/>
      <c r="S32" s="51"/>
      <c r="T32" s="50"/>
      <c r="U32" s="51" t="s">
        <v>56</v>
      </c>
      <c r="V32" s="53"/>
      <c r="W32" s="54" t="n">
        <f>120.47</f>
        <v>120.47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166</v>
      </c>
      <c r="C33" s="48" t="s">
        <v>167</v>
      </c>
      <c r="D33" s="48" t="s">
        <v>70</v>
      </c>
      <c r="E33" s="49" t="s">
        <v>71</v>
      </c>
      <c r="F33" s="49" t="s">
        <v>72</v>
      </c>
      <c r="G33" s="50"/>
      <c r="H33" s="51" t="s">
        <v>56</v>
      </c>
      <c r="I33" s="52"/>
      <c r="J33" s="50"/>
      <c r="K33" s="51" t="s">
        <v>56</v>
      </c>
      <c r="L33" s="52"/>
      <c r="M33" s="50"/>
      <c r="N33" s="51"/>
      <c r="O33" s="50"/>
      <c r="P33" s="51" t="s">
        <v>56</v>
      </c>
      <c r="Q33" s="52"/>
      <c r="R33" s="50"/>
      <c r="S33" s="51"/>
      <c r="T33" s="50"/>
      <c r="U33" s="51" t="s">
        <v>56</v>
      </c>
      <c r="V33" s="53"/>
      <c r="W33" s="54" t="n">
        <f>120.13</f>
        <v>120.13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166</v>
      </c>
      <c r="C34" s="48" t="s">
        <v>167</v>
      </c>
      <c r="D34" s="48" t="s">
        <v>73</v>
      </c>
      <c r="E34" s="49" t="s">
        <v>74</v>
      </c>
      <c r="F34" s="49" t="s">
        <v>75</v>
      </c>
      <c r="G34" s="50"/>
      <c r="H34" s="51" t="s">
        <v>56</v>
      </c>
      <c r="I34" s="52"/>
      <c r="J34" s="50"/>
      <c r="K34" s="51" t="s">
        <v>56</v>
      </c>
      <c r="L34" s="52"/>
      <c r="M34" s="50"/>
      <c r="N34" s="51"/>
      <c r="O34" s="50"/>
      <c r="P34" s="51" t="s">
        <v>56</v>
      </c>
      <c r="Q34" s="52"/>
      <c r="R34" s="50"/>
      <c r="S34" s="51"/>
      <c r="T34" s="50"/>
      <c r="U34" s="51" t="s">
        <v>56</v>
      </c>
      <c r="V34" s="53"/>
      <c r="W34" s="54" t="n">
        <f>119.09</f>
        <v>119.09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168</v>
      </c>
      <c r="C35" s="48" t="s">
        <v>169</v>
      </c>
      <c r="D35" s="48" t="s">
        <v>170</v>
      </c>
      <c r="E35" s="49" t="s">
        <v>171</v>
      </c>
      <c r="F35" s="49" t="s">
        <v>172</v>
      </c>
      <c r="G35" s="50" t="s">
        <v>78</v>
      </c>
      <c r="H35" s="51" t="s">
        <v>173</v>
      </c>
      <c r="I35" s="52"/>
      <c r="J35" s="50" t="s">
        <v>174</v>
      </c>
      <c r="K35" s="51" t="s">
        <v>175</v>
      </c>
      <c r="L35" s="52"/>
      <c r="M35" s="50" t="s">
        <v>92</v>
      </c>
      <c r="N35" s="51" t="s">
        <v>176</v>
      </c>
      <c r="O35" s="50" t="s">
        <v>78</v>
      </c>
      <c r="P35" s="51" t="s">
        <v>173</v>
      </c>
      <c r="Q35" s="52"/>
      <c r="R35" s="50" t="s">
        <v>92</v>
      </c>
      <c r="S35" s="51" t="s">
        <v>176</v>
      </c>
      <c r="T35" s="50" t="s">
        <v>177</v>
      </c>
      <c r="U35" s="51" t="s">
        <v>178</v>
      </c>
      <c r="V35" s="53"/>
      <c r="W35" s="54" t="n">
        <f>100.01</f>
        <v>100.01</v>
      </c>
      <c r="X35" s="55" t="n">
        <f>49546</f>
        <v>49546.0</v>
      </c>
      <c r="Y35" s="55"/>
      <c r="Z35" s="55" t="n">
        <v>1.0</v>
      </c>
      <c r="AA35" s="55" t="n">
        <v>42215.0</v>
      </c>
      <c r="AB35" s="55" t="n">
        <f>1238798644425</f>
        <v>1.238798644425E12</v>
      </c>
      <c r="AC35" s="55"/>
      <c r="AD35" s="55" t="n">
        <v>2.5003125E7</v>
      </c>
      <c r="AE35" s="56" t="n">
        <v>1.05549548005E12</v>
      </c>
      <c r="AF35" s="50" t="s">
        <v>57</v>
      </c>
      <c r="AG35" s="57" t="n">
        <f>5338</f>
        <v>5338.0</v>
      </c>
      <c r="AH35" s="58" t="n">
        <f>47</f>
        <v>47.0</v>
      </c>
    </row>
    <row r="36">
      <c r="A36" s="47" t="s">
        <v>50</v>
      </c>
      <c r="B36" s="48" t="s">
        <v>168</v>
      </c>
      <c r="C36" s="48" t="s">
        <v>169</v>
      </c>
      <c r="D36" s="48" t="s">
        <v>53</v>
      </c>
      <c r="E36" s="49" t="s">
        <v>171</v>
      </c>
      <c r="F36" s="49" t="s">
        <v>179</v>
      </c>
      <c r="G36" s="50" t="s">
        <v>78</v>
      </c>
      <c r="H36" s="51" t="s">
        <v>180</v>
      </c>
      <c r="I36" s="52"/>
      <c r="J36" s="50" t="s">
        <v>80</v>
      </c>
      <c r="K36" s="51" t="s">
        <v>181</v>
      </c>
      <c r="L36" s="52"/>
      <c r="M36" s="50" t="s">
        <v>92</v>
      </c>
      <c r="N36" s="51" t="s">
        <v>182</v>
      </c>
      <c r="O36" s="50" t="s">
        <v>183</v>
      </c>
      <c r="P36" s="51" t="s">
        <v>184</v>
      </c>
      <c r="Q36" s="52"/>
      <c r="R36" s="50" t="s">
        <v>185</v>
      </c>
      <c r="S36" s="51" t="s">
        <v>186</v>
      </c>
      <c r="T36" s="50" t="s">
        <v>187</v>
      </c>
      <c r="U36" s="51" t="s">
        <v>186</v>
      </c>
      <c r="V36" s="53"/>
      <c r="W36" s="54" t="n">
        <f>99.94</f>
        <v>99.94</v>
      </c>
      <c r="X36" s="55" t="n">
        <f>156336</f>
        <v>156336.0</v>
      </c>
      <c r="Y36" s="55"/>
      <c r="Z36" s="55" t="n">
        <v>59.0</v>
      </c>
      <c r="AA36" s="55" t="n">
        <v>129708.0</v>
      </c>
      <c r="AB36" s="55" t="n">
        <f>3906090649675</f>
        <v>3.906090649675E12</v>
      </c>
      <c r="AC36" s="55"/>
      <c r="AD36" s="55" t="n">
        <v>1.473899375E9</v>
      </c>
      <c r="AE36" s="56" t="n">
        <v>3.2407984428E12</v>
      </c>
      <c r="AF36" s="50" t="s">
        <v>57</v>
      </c>
      <c r="AG36" s="57" t="n">
        <f>8274</f>
        <v>8274.0</v>
      </c>
      <c r="AH36" s="58" t="n">
        <f>106</f>
        <v>106.0</v>
      </c>
    </row>
    <row r="37">
      <c r="A37" s="47" t="s">
        <v>50</v>
      </c>
      <c r="B37" s="48" t="s">
        <v>168</v>
      </c>
      <c r="C37" s="48" t="s">
        <v>169</v>
      </c>
      <c r="D37" s="48" t="s">
        <v>58</v>
      </c>
      <c r="E37" s="49" t="s">
        <v>171</v>
      </c>
      <c r="F37" s="49" t="s">
        <v>188</v>
      </c>
      <c r="G37" s="50" t="s">
        <v>78</v>
      </c>
      <c r="H37" s="51" t="s">
        <v>189</v>
      </c>
      <c r="I37" s="52"/>
      <c r="J37" s="50" t="s">
        <v>80</v>
      </c>
      <c r="K37" s="51" t="s">
        <v>190</v>
      </c>
      <c r="L37" s="52"/>
      <c r="M37" s="50" t="s">
        <v>191</v>
      </c>
      <c r="N37" s="51" t="s">
        <v>192</v>
      </c>
      <c r="O37" s="50" t="s">
        <v>193</v>
      </c>
      <c r="P37" s="51" t="s">
        <v>194</v>
      </c>
      <c r="Q37" s="52"/>
      <c r="R37" s="50" t="s">
        <v>185</v>
      </c>
      <c r="S37" s="51" t="s">
        <v>195</v>
      </c>
      <c r="T37" s="50" t="s">
        <v>196</v>
      </c>
      <c r="U37" s="51" t="s">
        <v>197</v>
      </c>
      <c r="V37" s="53"/>
      <c r="W37" s="54" t="n">
        <f>99.87</f>
        <v>99.87</v>
      </c>
      <c r="X37" s="55" t="n">
        <f>306954</f>
        <v>306954.0</v>
      </c>
      <c r="Y37" s="55"/>
      <c r="Z37" s="55" t="n">
        <v>145.0</v>
      </c>
      <c r="AA37" s="55" t="n">
        <v>217696.0</v>
      </c>
      <c r="AB37" s="55" t="n">
        <f>7664354554025</f>
        <v>7.664354554025E12</v>
      </c>
      <c r="AC37" s="55"/>
      <c r="AD37" s="55" t="n">
        <v>3.62093125E9</v>
      </c>
      <c r="AE37" s="56" t="n">
        <v>5.4357332584E12</v>
      </c>
      <c r="AF37" s="50" t="s">
        <v>57</v>
      </c>
      <c r="AG37" s="57" t="n">
        <f>14853</f>
        <v>14853.0</v>
      </c>
      <c r="AH37" s="58" t="n">
        <f>167</f>
        <v>167.0</v>
      </c>
    </row>
    <row r="38">
      <c r="A38" s="47" t="s">
        <v>50</v>
      </c>
      <c r="B38" s="48" t="s">
        <v>168</v>
      </c>
      <c r="C38" s="48" t="s">
        <v>169</v>
      </c>
      <c r="D38" s="48" t="s">
        <v>61</v>
      </c>
      <c r="E38" s="49" t="s">
        <v>171</v>
      </c>
      <c r="F38" s="49" t="s">
        <v>198</v>
      </c>
      <c r="G38" s="50" t="s">
        <v>199</v>
      </c>
      <c r="H38" s="51" t="s">
        <v>200</v>
      </c>
      <c r="I38" s="52"/>
      <c r="J38" s="50" t="s">
        <v>80</v>
      </c>
      <c r="K38" s="51" t="s">
        <v>201</v>
      </c>
      <c r="L38" s="52"/>
      <c r="M38" s="50" t="s">
        <v>112</v>
      </c>
      <c r="N38" s="51" t="s">
        <v>202</v>
      </c>
      <c r="O38" s="50" t="s">
        <v>90</v>
      </c>
      <c r="P38" s="51" t="s">
        <v>203</v>
      </c>
      <c r="Q38" s="52"/>
      <c r="R38" s="50" t="s">
        <v>185</v>
      </c>
      <c r="S38" s="51" t="s">
        <v>204</v>
      </c>
      <c r="T38" s="50" t="s">
        <v>205</v>
      </c>
      <c r="U38" s="51" t="s">
        <v>202</v>
      </c>
      <c r="V38" s="53"/>
      <c r="W38" s="54" t="n">
        <f>99.78</f>
        <v>99.78</v>
      </c>
      <c r="X38" s="55" t="n">
        <f>444475</f>
        <v>444475.0</v>
      </c>
      <c r="Y38" s="55"/>
      <c r="Z38" s="55" t="n">
        <v>6883.0</v>
      </c>
      <c r="AA38" s="55" t="n">
        <v>279285.0</v>
      </c>
      <c r="AB38" s="55" t="n">
        <f>11087542692425</f>
        <v>1.1087542692425E13</v>
      </c>
      <c r="AC38" s="55"/>
      <c r="AD38" s="55" t="n">
        <v>1.716754275E11</v>
      </c>
      <c r="AE38" s="56" t="n">
        <v>6.967226374925E12</v>
      </c>
      <c r="AF38" s="50" t="s">
        <v>57</v>
      </c>
      <c r="AG38" s="57" t="n">
        <f>19362</f>
        <v>19362.0</v>
      </c>
      <c r="AH38" s="58" t="n">
        <f>228</f>
        <v>228.0</v>
      </c>
    </row>
    <row r="39">
      <c r="A39" s="47" t="s">
        <v>50</v>
      </c>
      <c r="B39" s="48" t="s">
        <v>168</v>
      </c>
      <c r="C39" s="48" t="s">
        <v>169</v>
      </c>
      <c r="D39" s="48" t="s">
        <v>64</v>
      </c>
      <c r="E39" s="49" t="s">
        <v>171</v>
      </c>
      <c r="F39" s="49" t="s">
        <v>206</v>
      </c>
      <c r="G39" s="50" t="s">
        <v>199</v>
      </c>
      <c r="H39" s="51" t="s">
        <v>207</v>
      </c>
      <c r="I39" s="52"/>
      <c r="J39" s="50" t="s">
        <v>174</v>
      </c>
      <c r="K39" s="51" t="s">
        <v>208</v>
      </c>
      <c r="L39" s="52"/>
      <c r="M39" s="50" t="s">
        <v>209</v>
      </c>
      <c r="N39" s="51" t="s">
        <v>210</v>
      </c>
      <c r="O39" s="50" t="s">
        <v>116</v>
      </c>
      <c r="P39" s="51" t="s">
        <v>211</v>
      </c>
      <c r="Q39" s="52"/>
      <c r="R39" s="50" t="s">
        <v>155</v>
      </c>
      <c r="S39" s="51" t="s">
        <v>212</v>
      </c>
      <c r="T39" s="50" t="s">
        <v>126</v>
      </c>
      <c r="U39" s="51" t="s">
        <v>213</v>
      </c>
      <c r="V39" s="53"/>
      <c r="W39" s="54" t="n">
        <f>99.68</f>
        <v>99.68</v>
      </c>
      <c r="X39" s="55" t="n">
        <f>492815</f>
        <v>492815.0</v>
      </c>
      <c r="Y39" s="55"/>
      <c r="Z39" s="55" t="n">
        <v>1200.0</v>
      </c>
      <c r="AA39" s="55" t="n">
        <v>240279.0</v>
      </c>
      <c r="AB39" s="55" t="n">
        <f>12279376177300</f>
        <v>1.22793761773E13</v>
      </c>
      <c r="AC39" s="55"/>
      <c r="AD39" s="55" t="n">
        <v>2.990275E10</v>
      </c>
      <c r="AE39" s="56" t="n">
        <v>5.9872425873E12</v>
      </c>
      <c r="AF39" s="50"/>
      <c r="AG39" s="57" t="n">
        <f>32597</f>
        <v>32597.0</v>
      </c>
      <c r="AH39" s="58" t="n">
        <f>232</f>
        <v>232.0</v>
      </c>
    </row>
    <row r="40">
      <c r="A40" s="47" t="s">
        <v>50</v>
      </c>
      <c r="B40" s="48" t="s">
        <v>168</v>
      </c>
      <c r="C40" s="48" t="s">
        <v>169</v>
      </c>
      <c r="D40" s="48" t="s">
        <v>67</v>
      </c>
      <c r="E40" s="49" t="s">
        <v>171</v>
      </c>
      <c r="F40" s="49" t="s">
        <v>214</v>
      </c>
      <c r="G40" s="50" t="s">
        <v>78</v>
      </c>
      <c r="H40" s="51" t="s">
        <v>215</v>
      </c>
      <c r="I40" s="52"/>
      <c r="J40" s="50" t="s">
        <v>78</v>
      </c>
      <c r="K40" s="51" t="s">
        <v>216</v>
      </c>
      <c r="L40" s="52"/>
      <c r="M40" s="50" t="s">
        <v>217</v>
      </c>
      <c r="N40" s="51" t="s">
        <v>218</v>
      </c>
      <c r="O40" s="50" t="s">
        <v>116</v>
      </c>
      <c r="P40" s="51" t="s">
        <v>219</v>
      </c>
      <c r="Q40" s="52"/>
      <c r="R40" s="50" t="s">
        <v>126</v>
      </c>
      <c r="S40" s="51" t="s">
        <v>220</v>
      </c>
      <c r="T40" s="50" t="s">
        <v>221</v>
      </c>
      <c r="U40" s="51" t="s">
        <v>222</v>
      </c>
      <c r="V40" s="53"/>
      <c r="W40" s="54" t="n">
        <f>99.61</f>
        <v>99.61</v>
      </c>
      <c r="X40" s="55" t="n">
        <f>300196</f>
        <v>300196.0</v>
      </c>
      <c r="Y40" s="55"/>
      <c r="Z40" s="55" t="n">
        <v>1010.0</v>
      </c>
      <c r="AA40" s="55" t="n">
        <v>141226.0</v>
      </c>
      <c r="AB40" s="55" t="n">
        <f>7474790371550</f>
        <v>7.47479037155E12</v>
      </c>
      <c r="AC40" s="55"/>
      <c r="AD40" s="55" t="n">
        <v>2.514888125E10</v>
      </c>
      <c r="AE40" s="56" t="n">
        <v>3.516073549675E12</v>
      </c>
      <c r="AF40" s="50"/>
      <c r="AG40" s="57" t="n">
        <f>16463</f>
        <v>16463.0</v>
      </c>
      <c r="AH40" s="58" t="n">
        <f>234</f>
        <v>234.0</v>
      </c>
    </row>
    <row r="41">
      <c r="A41" s="47" t="s">
        <v>50</v>
      </c>
      <c r="B41" s="48" t="s">
        <v>168</v>
      </c>
      <c r="C41" s="48" t="s">
        <v>169</v>
      </c>
      <c r="D41" s="48" t="s">
        <v>70</v>
      </c>
      <c r="E41" s="49" t="s">
        <v>171</v>
      </c>
      <c r="F41" s="49" t="s">
        <v>223</v>
      </c>
      <c r="G41" s="50" t="s">
        <v>78</v>
      </c>
      <c r="H41" s="51" t="s">
        <v>224</v>
      </c>
      <c r="I41" s="52"/>
      <c r="J41" s="50" t="s">
        <v>78</v>
      </c>
      <c r="K41" s="51" t="s">
        <v>224</v>
      </c>
      <c r="L41" s="52"/>
      <c r="M41" s="50" t="s">
        <v>217</v>
      </c>
      <c r="N41" s="51" t="s">
        <v>220</v>
      </c>
      <c r="O41" s="50" t="s">
        <v>225</v>
      </c>
      <c r="P41" s="51" t="s">
        <v>226</v>
      </c>
      <c r="Q41" s="52"/>
      <c r="R41" s="50" t="s">
        <v>126</v>
      </c>
      <c r="S41" s="51" t="s">
        <v>227</v>
      </c>
      <c r="T41" s="50" t="s">
        <v>126</v>
      </c>
      <c r="U41" s="51" t="s">
        <v>228</v>
      </c>
      <c r="V41" s="53"/>
      <c r="W41" s="54" t="n">
        <f>99.55</f>
        <v>99.55</v>
      </c>
      <c r="X41" s="55" t="n">
        <f>205703</f>
        <v>205703.0</v>
      </c>
      <c r="Y41" s="55"/>
      <c r="Z41" s="55" t="n">
        <v>1010.0</v>
      </c>
      <c r="AA41" s="55" t="n">
        <v>79341.0</v>
      </c>
      <c r="AB41" s="55" t="n">
        <f>5118051967125</f>
        <v>5.118051967125E12</v>
      </c>
      <c r="AC41" s="55"/>
      <c r="AD41" s="55" t="n">
        <v>2.51367E10</v>
      </c>
      <c r="AE41" s="56" t="n">
        <v>1.97381632275E12</v>
      </c>
      <c r="AF41" s="50"/>
      <c r="AG41" s="57" t="n">
        <f>7846</f>
        <v>7846.0</v>
      </c>
      <c r="AH41" s="58" t="n">
        <f>218</f>
        <v>218.0</v>
      </c>
    </row>
    <row r="42">
      <c r="A42" s="47" t="s">
        <v>50</v>
      </c>
      <c r="B42" s="48" t="s">
        <v>168</v>
      </c>
      <c r="C42" s="48" t="s">
        <v>169</v>
      </c>
      <c r="D42" s="48" t="s">
        <v>73</v>
      </c>
      <c r="E42" s="49" t="s">
        <v>171</v>
      </c>
      <c r="F42" s="49" t="s">
        <v>229</v>
      </c>
      <c r="G42" s="50" t="s">
        <v>78</v>
      </c>
      <c r="H42" s="51" t="s">
        <v>230</v>
      </c>
      <c r="I42" s="52"/>
      <c r="J42" s="50" t="s">
        <v>78</v>
      </c>
      <c r="K42" s="51" t="s">
        <v>230</v>
      </c>
      <c r="L42" s="52"/>
      <c r="M42" s="50"/>
      <c r="N42" s="51"/>
      <c r="O42" s="50" t="s">
        <v>231</v>
      </c>
      <c r="P42" s="51" t="s">
        <v>232</v>
      </c>
      <c r="Q42" s="52"/>
      <c r="R42" s="50"/>
      <c r="S42" s="51"/>
      <c r="T42" s="50" t="s">
        <v>126</v>
      </c>
      <c r="U42" s="51" t="s">
        <v>233</v>
      </c>
      <c r="V42" s="53"/>
      <c r="W42" s="54" t="n">
        <f>99.5</f>
        <v>99.5</v>
      </c>
      <c r="X42" s="55" t="n">
        <f>105500</f>
        <v>105500.0</v>
      </c>
      <c r="Y42" s="55"/>
      <c r="Z42" s="55"/>
      <c r="AA42" s="55" t="n">
        <v>32455.0</v>
      </c>
      <c r="AB42" s="55" t="n">
        <f>2623541728750</f>
        <v>2.62354172875E12</v>
      </c>
      <c r="AC42" s="55"/>
      <c r="AD42" s="55"/>
      <c r="AE42" s="56" t="n">
        <v>8.06975373125E11</v>
      </c>
      <c r="AF42" s="50"/>
      <c r="AG42" s="57" t="n">
        <f>5353</f>
        <v>5353.0</v>
      </c>
      <c r="AH42" s="58" t="n">
        <f>189</f>
        <v>189.0</v>
      </c>
    </row>
    <row r="43">
      <c r="A43" s="47" t="s">
        <v>50</v>
      </c>
      <c r="B43" s="48" t="s">
        <v>168</v>
      </c>
      <c r="C43" s="48" t="s">
        <v>169</v>
      </c>
      <c r="D43" s="48" t="s">
        <v>234</v>
      </c>
      <c r="E43" s="49" t="s">
        <v>171</v>
      </c>
      <c r="F43" s="49" t="s">
        <v>235</v>
      </c>
      <c r="G43" s="50" t="s">
        <v>78</v>
      </c>
      <c r="H43" s="51" t="s">
        <v>236</v>
      </c>
      <c r="I43" s="52"/>
      <c r="J43" s="50" t="s">
        <v>78</v>
      </c>
      <c r="K43" s="51" t="s">
        <v>236</v>
      </c>
      <c r="L43" s="52"/>
      <c r="M43" s="50"/>
      <c r="N43" s="51"/>
      <c r="O43" s="50" t="s">
        <v>231</v>
      </c>
      <c r="P43" s="51" t="s">
        <v>237</v>
      </c>
      <c r="Q43" s="52"/>
      <c r="R43" s="50"/>
      <c r="S43" s="51"/>
      <c r="T43" s="50" t="s">
        <v>126</v>
      </c>
      <c r="U43" s="51" t="s">
        <v>238</v>
      </c>
      <c r="V43" s="53"/>
      <c r="W43" s="54" t="n">
        <f>99.45</f>
        <v>99.45</v>
      </c>
      <c r="X43" s="55" t="n">
        <f>37972</f>
        <v>37972.0</v>
      </c>
      <c r="Y43" s="55"/>
      <c r="Z43" s="55"/>
      <c r="AA43" s="55" t="n">
        <v>3042.0</v>
      </c>
      <c r="AB43" s="55" t="n">
        <f>943747840625</f>
        <v>9.43747840625E11</v>
      </c>
      <c r="AC43" s="55"/>
      <c r="AD43" s="55"/>
      <c r="AE43" s="56" t="n">
        <v>7.5597688125E10</v>
      </c>
      <c r="AF43" s="50"/>
      <c r="AG43" s="57" t="n">
        <f>2013</f>
        <v>2013.0</v>
      </c>
      <c r="AH43" s="58" t="n">
        <f>161</f>
        <v>161.0</v>
      </c>
    </row>
    <row r="44">
      <c r="A44" s="47" t="s">
        <v>50</v>
      </c>
      <c r="B44" s="48" t="s">
        <v>168</v>
      </c>
      <c r="C44" s="48" t="s">
        <v>169</v>
      </c>
      <c r="D44" s="48" t="s">
        <v>239</v>
      </c>
      <c r="E44" s="49" t="s">
        <v>171</v>
      </c>
      <c r="F44" s="49" t="s">
        <v>240</v>
      </c>
      <c r="G44" s="50" t="s">
        <v>241</v>
      </c>
      <c r="H44" s="51" t="s">
        <v>242</v>
      </c>
      <c r="I44" s="52"/>
      <c r="J44" s="50" t="s">
        <v>243</v>
      </c>
      <c r="K44" s="51" t="s">
        <v>244</v>
      </c>
      <c r="L44" s="52"/>
      <c r="M44" s="50"/>
      <c r="N44" s="51"/>
      <c r="O44" s="50" t="s">
        <v>245</v>
      </c>
      <c r="P44" s="51" t="s">
        <v>237</v>
      </c>
      <c r="Q44" s="52"/>
      <c r="R44" s="50"/>
      <c r="S44" s="51"/>
      <c r="T44" s="50" t="s">
        <v>246</v>
      </c>
      <c r="U44" s="51" t="s">
        <v>247</v>
      </c>
      <c r="V44" s="53"/>
      <c r="W44" s="54" t="n">
        <f>99.42</f>
        <v>99.42</v>
      </c>
      <c r="X44" s="55" t="n">
        <f>23884</f>
        <v>23884.0</v>
      </c>
      <c r="Y44" s="55"/>
      <c r="Z44" s="55"/>
      <c r="AA44" s="55" t="n">
        <v>1041.0</v>
      </c>
      <c r="AB44" s="55" t="n">
        <f>593380302500</f>
        <v>5.933803025E11</v>
      </c>
      <c r="AC44" s="55"/>
      <c r="AD44" s="55"/>
      <c r="AE44" s="56" t="n">
        <v>2.5857038125E10</v>
      </c>
      <c r="AF44" s="50"/>
      <c r="AG44" s="57" t="n">
        <f>1238</f>
        <v>1238.0</v>
      </c>
      <c r="AH44" s="58" t="n">
        <f>107</f>
        <v>107.0</v>
      </c>
    </row>
    <row r="45">
      <c r="A45" s="47" t="s">
        <v>50</v>
      </c>
      <c r="B45" s="48" t="s">
        <v>168</v>
      </c>
      <c r="C45" s="48" t="s">
        <v>169</v>
      </c>
      <c r="D45" s="48" t="s">
        <v>248</v>
      </c>
      <c r="E45" s="49" t="s">
        <v>171</v>
      </c>
      <c r="F45" s="49" t="s">
        <v>249</v>
      </c>
      <c r="G45" s="50" t="s">
        <v>250</v>
      </c>
      <c r="H45" s="51" t="s">
        <v>251</v>
      </c>
      <c r="I45" s="52"/>
      <c r="J45" s="50" t="s">
        <v>252</v>
      </c>
      <c r="K45" s="51" t="s">
        <v>253</v>
      </c>
      <c r="L45" s="52"/>
      <c r="M45" s="50"/>
      <c r="N45" s="51"/>
      <c r="O45" s="50" t="s">
        <v>225</v>
      </c>
      <c r="P45" s="51" t="s">
        <v>254</v>
      </c>
      <c r="Q45" s="52"/>
      <c r="R45" s="50"/>
      <c r="S45" s="51"/>
      <c r="T45" s="50" t="s">
        <v>126</v>
      </c>
      <c r="U45" s="51" t="s">
        <v>255</v>
      </c>
      <c r="V45" s="53"/>
      <c r="W45" s="54" t="n">
        <f>99.39</f>
        <v>99.39</v>
      </c>
      <c r="X45" s="55" t="n">
        <f>13276</f>
        <v>13276.0</v>
      </c>
      <c r="Y45" s="55"/>
      <c r="Z45" s="55"/>
      <c r="AA45" s="55" t="n">
        <v>117.0</v>
      </c>
      <c r="AB45" s="55" t="n">
        <f>329761683750</f>
        <v>3.2976168375E11</v>
      </c>
      <c r="AC45" s="55"/>
      <c r="AD45" s="55"/>
      <c r="AE45" s="56" t="n">
        <v>2.90278E9</v>
      </c>
      <c r="AF45" s="50"/>
      <c r="AG45" s="57" t="n">
        <f>740</f>
        <v>740.0</v>
      </c>
      <c r="AH45" s="58" t="n">
        <f>82</f>
        <v>82.0</v>
      </c>
    </row>
    <row r="46">
      <c r="A46" s="47" t="s">
        <v>50</v>
      </c>
      <c r="B46" s="48" t="s">
        <v>168</v>
      </c>
      <c r="C46" s="48" t="s">
        <v>169</v>
      </c>
      <c r="D46" s="48" t="s">
        <v>256</v>
      </c>
      <c r="E46" s="49" t="s">
        <v>171</v>
      </c>
      <c r="F46" s="49" t="s">
        <v>257</v>
      </c>
      <c r="G46" s="50" t="s">
        <v>258</v>
      </c>
      <c r="H46" s="51" t="s">
        <v>259</v>
      </c>
      <c r="I46" s="52"/>
      <c r="J46" s="50" t="s">
        <v>258</v>
      </c>
      <c r="K46" s="51" t="s">
        <v>259</v>
      </c>
      <c r="L46" s="52"/>
      <c r="M46" s="50"/>
      <c r="N46" s="51"/>
      <c r="O46" s="50" t="s">
        <v>245</v>
      </c>
      <c r="P46" s="51" t="s">
        <v>260</v>
      </c>
      <c r="Q46" s="52"/>
      <c r="R46" s="50"/>
      <c r="S46" s="51"/>
      <c r="T46" s="50" t="s">
        <v>126</v>
      </c>
      <c r="U46" s="51" t="s">
        <v>261</v>
      </c>
      <c r="V46" s="53"/>
      <c r="W46" s="54" t="n">
        <f>99.36</f>
        <v>99.36</v>
      </c>
      <c r="X46" s="55" t="n">
        <f>8568</f>
        <v>8568.0</v>
      </c>
      <c r="Y46" s="55"/>
      <c r="Z46" s="55"/>
      <c r="AA46" s="55" t="n">
        <v>75.0</v>
      </c>
      <c r="AB46" s="55" t="n">
        <f>212659569375</f>
        <v>2.12659569375E11</v>
      </c>
      <c r="AC46" s="55"/>
      <c r="AD46" s="55"/>
      <c r="AE46" s="56" t="n">
        <v>1.859940625E9</v>
      </c>
      <c r="AF46" s="50"/>
      <c r="AG46" s="57" t="n">
        <f>852</f>
        <v>852.0</v>
      </c>
      <c r="AH46" s="58" t="n">
        <f>31</f>
        <v>31.0</v>
      </c>
    </row>
    <row r="47">
      <c r="A47" s="47" t="s">
        <v>50</v>
      </c>
      <c r="B47" s="48" t="s">
        <v>168</v>
      </c>
      <c r="C47" s="48" t="s">
        <v>169</v>
      </c>
      <c r="D47" s="48" t="s">
        <v>262</v>
      </c>
      <c r="E47" s="49" t="s">
        <v>171</v>
      </c>
      <c r="F47" s="49" t="s">
        <v>263</v>
      </c>
      <c r="G47" s="50" t="s">
        <v>264</v>
      </c>
      <c r="H47" s="51" t="s">
        <v>265</v>
      </c>
      <c r="I47" s="52"/>
      <c r="J47" s="50" t="s">
        <v>264</v>
      </c>
      <c r="K47" s="51" t="s">
        <v>265</v>
      </c>
      <c r="L47" s="52"/>
      <c r="M47" s="50"/>
      <c r="N47" s="51"/>
      <c r="O47" s="50" t="s">
        <v>126</v>
      </c>
      <c r="P47" s="51" t="s">
        <v>266</v>
      </c>
      <c r="Q47" s="52"/>
      <c r="R47" s="50"/>
      <c r="S47" s="51"/>
      <c r="T47" s="50" t="s">
        <v>126</v>
      </c>
      <c r="U47" s="51" t="s">
        <v>266</v>
      </c>
      <c r="V47" s="53"/>
      <c r="W47" s="54" t="n">
        <f>99.34</f>
        <v>99.34</v>
      </c>
      <c r="X47" s="55" t="n">
        <f>61</f>
        <v>61.0</v>
      </c>
      <c r="Y47" s="55"/>
      <c r="Z47" s="55"/>
      <c r="AA47" s="55"/>
      <c r="AB47" s="55" t="n">
        <f>1512358125</f>
        <v>1.512358125E9</v>
      </c>
      <c r="AC47" s="55"/>
      <c r="AD47" s="55"/>
      <c r="AE47" s="56"/>
      <c r="AF47" s="50"/>
      <c r="AG47" s="57" t="n">
        <f>61</f>
        <v>61.0</v>
      </c>
      <c r="AH47" s="58" t="n">
        <f>2</f>
        <v>2.0</v>
      </c>
    </row>
    <row r="48">
      <c r="A48" s="47" t="s">
        <v>50</v>
      </c>
      <c r="B48" s="48" t="s">
        <v>168</v>
      </c>
      <c r="C48" s="48" t="s">
        <v>169</v>
      </c>
      <c r="D48" s="48" t="s">
        <v>267</v>
      </c>
      <c r="E48" s="49" t="s">
        <v>171</v>
      </c>
      <c r="F48" s="49" t="s">
        <v>268</v>
      </c>
      <c r="G48" s="50"/>
      <c r="H48" s="51" t="s">
        <v>56</v>
      </c>
      <c r="I48" s="52"/>
      <c r="J48" s="50"/>
      <c r="K48" s="51" t="s">
        <v>56</v>
      </c>
      <c r="L48" s="52"/>
      <c r="M48" s="50"/>
      <c r="N48" s="51"/>
      <c r="O48" s="50"/>
      <c r="P48" s="51" t="s">
        <v>56</v>
      </c>
      <c r="Q48" s="52"/>
      <c r="R48" s="50"/>
      <c r="S48" s="51"/>
      <c r="T48" s="50"/>
      <c r="U48" s="51" t="s">
        <v>56</v>
      </c>
      <c r="V48" s="53"/>
      <c r="W48" s="54" t="n">
        <f>99.32</f>
        <v>99.32</v>
      </c>
      <c r="X48" s="55" t="str">
        <f>"－"</f>
        <v>－</v>
      </c>
      <c r="Y48" s="55"/>
      <c r="Z48" s="55"/>
      <c r="AA48" s="55"/>
      <c r="AB48" s="55" t="str">
        <f>"－"</f>
        <v>－</v>
      </c>
      <c r="AC48" s="55"/>
      <c r="AD48" s="55"/>
      <c r="AE48" s="56"/>
      <c r="AF48" s="50"/>
      <c r="AG48" s="57" t="str">
        <f>"－"</f>
        <v>－</v>
      </c>
      <c r="AH48" s="58" t="str">
        <f>"－"</f>
        <v>－</v>
      </c>
    </row>
    <row r="49">
      <c r="A49" s="47" t="s">
        <v>50</v>
      </c>
      <c r="B49" s="48" t="s">
        <v>168</v>
      </c>
      <c r="C49" s="48" t="s">
        <v>169</v>
      </c>
      <c r="D49" s="48" t="s">
        <v>269</v>
      </c>
      <c r="E49" s="49" t="s">
        <v>171</v>
      </c>
      <c r="F49" s="49" t="s">
        <v>270</v>
      </c>
      <c r="G49" s="50"/>
      <c r="H49" s="51" t="s">
        <v>56</v>
      </c>
      <c r="I49" s="52"/>
      <c r="J49" s="50"/>
      <c r="K49" s="51" t="s">
        <v>56</v>
      </c>
      <c r="L49" s="52"/>
      <c r="M49" s="50"/>
      <c r="N49" s="51"/>
      <c r="O49" s="50"/>
      <c r="P49" s="51" t="s">
        <v>56</v>
      </c>
      <c r="Q49" s="52"/>
      <c r="R49" s="50"/>
      <c r="S49" s="51"/>
      <c r="T49" s="50"/>
      <c r="U49" s="51" t="s">
        <v>56</v>
      </c>
      <c r="V49" s="53"/>
      <c r="W49" s="54" t="n">
        <f>99.29</f>
        <v>99.29</v>
      </c>
      <c r="X49" s="55" t="str">
        <f>"－"</f>
        <v>－</v>
      </c>
      <c r="Y49" s="55"/>
      <c r="Z49" s="55"/>
      <c r="AA49" s="55"/>
      <c r="AB49" s="55" t="str">
        <f>"－"</f>
        <v>－</v>
      </c>
      <c r="AC49" s="55"/>
      <c r="AD49" s="55"/>
      <c r="AE49" s="56"/>
      <c r="AF49" s="50"/>
      <c r="AG49" s="57" t="str">
        <f>"－"</f>
        <v>－</v>
      </c>
      <c r="AH49" s="58" t="str">
        <f>"－"</f>
        <v>－</v>
      </c>
    </row>
    <row r="50">
      <c r="A50" s="47" t="s">
        <v>50</v>
      </c>
      <c r="B50" s="48" t="s">
        <v>168</v>
      </c>
      <c r="C50" s="48" t="s">
        <v>169</v>
      </c>
      <c r="D50" s="48" t="s">
        <v>271</v>
      </c>
      <c r="E50" s="49" t="s">
        <v>171</v>
      </c>
      <c r="F50" s="49" t="s">
        <v>272</v>
      </c>
      <c r="G50" s="50"/>
      <c r="H50" s="51" t="s">
        <v>56</v>
      </c>
      <c r="I50" s="52"/>
      <c r="J50" s="50"/>
      <c r="K50" s="51" t="s">
        <v>56</v>
      </c>
      <c r="L50" s="52"/>
      <c r="M50" s="50"/>
      <c r="N50" s="51"/>
      <c r="O50" s="50"/>
      <c r="P50" s="51" t="s">
        <v>56</v>
      </c>
      <c r="Q50" s="52"/>
      <c r="R50" s="50"/>
      <c r="S50" s="51"/>
      <c r="T50" s="50"/>
      <c r="U50" s="51" t="s">
        <v>56</v>
      </c>
      <c r="V50" s="53"/>
      <c r="W50" s="54" t="n">
        <f>99.27</f>
        <v>99.27</v>
      </c>
      <c r="X50" s="55" t="str">
        <f>"－"</f>
        <v>－</v>
      </c>
      <c r="Y50" s="55"/>
      <c r="Z50" s="55"/>
      <c r="AA50" s="55"/>
      <c r="AB50" s="55" t="str">
        <f>"－"</f>
        <v>－</v>
      </c>
      <c r="AC50" s="55"/>
      <c r="AD50" s="55"/>
      <c r="AE50" s="56"/>
      <c r="AF50" s="50"/>
      <c r="AG50" s="57" t="str">
        <f>"－"</f>
        <v>－</v>
      </c>
      <c r="AH50" s="58" t="str">
        <f>"－"</f>
        <v>－</v>
      </c>
    </row>
    <row r="51">
      <c r="A51" s="47" t="s">
        <v>50</v>
      </c>
      <c r="B51" s="48" t="s">
        <v>168</v>
      </c>
      <c r="C51" s="48" t="s">
        <v>169</v>
      </c>
      <c r="D51" s="48" t="s">
        <v>273</v>
      </c>
      <c r="E51" s="49" t="s">
        <v>171</v>
      </c>
      <c r="F51" s="49" t="s">
        <v>274</v>
      </c>
      <c r="G51" s="50"/>
      <c r="H51" s="51" t="s">
        <v>56</v>
      </c>
      <c r="I51" s="52"/>
      <c r="J51" s="50"/>
      <c r="K51" s="51" t="s">
        <v>56</v>
      </c>
      <c r="L51" s="52"/>
      <c r="M51" s="50"/>
      <c r="N51" s="51"/>
      <c r="O51" s="50"/>
      <c r="P51" s="51" t="s">
        <v>56</v>
      </c>
      <c r="Q51" s="52"/>
      <c r="R51" s="50"/>
      <c r="S51" s="51"/>
      <c r="T51" s="50"/>
      <c r="U51" s="51" t="s">
        <v>56</v>
      </c>
      <c r="V51" s="53"/>
      <c r="W51" s="54" t="n">
        <f>99.25</f>
        <v>99.25</v>
      </c>
      <c r="X51" s="55" t="str">
        <f>"－"</f>
        <v>－</v>
      </c>
      <c r="Y51" s="55"/>
      <c r="Z51" s="55"/>
      <c r="AA51" s="55"/>
      <c r="AB51" s="55" t="str">
        <f>"－"</f>
        <v>－</v>
      </c>
      <c r="AC51" s="55"/>
      <c r="AD51" s="55"/>
      <c r="AE51" s="56"/>
      <c r="AF51" s="50"/>
      <c r="AG51" s="57" t="str">
        <f>"－"</f>
        <v>－</v>
      </c>
      <c r="AH51" s="58" t="str">
        <f>"－"</f>
        <v>－</v>
      </c>
    </row>
    <row r="52">
      <c r="A52" s="47" t="s">
        <v>50</v>
      </c>
      <c r="B52" s="48" t="s">
        <v>168</v>
      </c>
      <c r="C52" s="48" t="s">
        <v>169</v>
      </c>
      <c r="D52" s="48" t="s">
        <v>275</v>
      </c>
      <c r="E52" s="49" t="s">
        <v>276</v>
      </c>
      <c r="F52" s="49" t="s">
        <v>277</v>
      </c>
      <c r="G52" s="50"/>
      <c r="H52" s="51" t="s">
        <v>56</v>
      </c>
      <c r="I52" s="52"/>
      <c r="J52" s="50"/>
      <c r="K52" s="51" t="s">
        <v>56</v>
      </c>
      <c r="L52" s="52"/>
      <c r="M52" s="50"/>
      <c r="N52" s="51"/>
      <c r="O52" s="50"/>
      <c r="P52" s="51" t="s">
        <v>56</v>
      </c>
      <c r="Q52" s="52"/>
      <c r="R52" s="50"/>
      <c r="S52" s="51"/>
      <c r="T52" s="50"/>
      <c r="U52" s="51" t="s">
        <v>56</v>
      </c>
      <c r="V52" s="53"/>
      <c r="W52" s="54" t="n">
        <f>99.22</f>
        <v>99.22</v>
      </c>
      <c r="X52" s="55" t="str">
        <f>"－"</f>
        <v>－</v>
      </c>
      <c r="Y52" s="55"/>
      <c r="Z52" s="55"/>
      <c r="AA52" s="55"/>
      <c r="AB52" s="55" t="str">
        <f>"－"</f>
        <v>－</v>
      </c>
      <c r="AC52" s="55"/>
      <c r="AD52" s="55"/>
      <c r="AE52" s="56"/>
      <c r="AF52" s="50"/>
      <c r="AG52" s="57" t="str">
        <f>"－"</f>
        <v>－</v>
      </c>
      <c r="AH52" s="58" t="str">
        <f>"－"</f>
        <v>－</v>
      </c>
    </row>
    <row r="53">
      <c r="A53" s="47" t="s">
        <v>50</v>
      </c>
      <c r="B53" s="48" t="s">
        <v>168</v>
      </c>
      <c r="C53" s="48" t="s">
        <v>169</v>
      </c>
      <c r="D53" s="48" t="s">
        <v>278</v>
      </c>
      <c r="E53" s="49" t="s">
        <v>279</v>
      </c>
      <c r="F53" s="49" t="s">
        <v>280</v>
      </c>
      <c r="G53" s="50"/>
      <c r="H53" s="51" t="s">
        <v>56</v>
      </c>
      <c r="I53" s="52"/>
      <c r="J53" s="50"/>
      <c r="K53" s="51" t="s">
        <v>56</v>
      </c>
      <c r="L53" s="52"/>
      <c r="M53" s="50"/>
      <c r="N53" s="51"/>
      <c r="O53" s="50"/>
      <c r="P53" s="51" t="s">
        <v>56</v>
      </c>
      <c r="Q53" s="52"/>
      <c r="R53" s="50"/>
      <c r="S53" s="51"/>
      <c r="T53" s="50"/>
      <c r="U53" s="51" t="s">
        <v>56</v>
      </c>
      <c r="V53" s="53"/>
      <c r="W53" s="54" t="n">
        <f>99.19</f>
        <v>99.19</v>
      </c>
      <c r="X53" s="55" t="str">
        <f>"－"</f>
        <v>－</v>
      </c>
      <c r="Y53" s="55"/>
      <c r="Z53" s="55"/>
      <c r="AA53" s="55"/>
      <c r="AB53" s="55" t="str">
        <f>"－"</f>
        <v>－</v>
      </c>
      <c r="AC53" s="55"/>
      <c r="AD53" s="55"/>
      <c r="AE53" s="56"/>
      <c r="AF53" s="50"/>
      <c r="AG53" s="57" t="str">
        <f>"－"</f>
        <v>－</v>
      </c>
      <c r="AH53" s="58" t="str">
        <f>"－"</f>
        <v>－</v>
      </c>
    </row>
    <row r="54">
      <c r="A54" s="47" t="s">
        <v>50</v>
      </c>
      <c r="B54" s="48" t="s">
        <v>168</v>
      </c>
      <c r="C54" s="48" t="s">
        <v>169</v>
      </c>
      <c r="D54" s="48" t="s">
        <v>281</v>
      </c>
      <c r="E54" s="49" t="s">
        <v>282</v>
      </c>
      <c r="F54" s="49" t="s">
        <v>283</v>
      </c>
      <c r="G54" s="50"/>
      <c r="H54" s="51" t="s">
        <v>56</v>
      </c>
      <c r="I54" s="52"/>
      <c r="J54" s="50"/>
      <c r="K54" s="51" t="s">
        <v>56</v>
      </c>
      <c r="L54" s="52"/>
      <c r="M54" s="50"/>
      <c r="N54" s="51"/>
      <c r="O54" s="50"/>
      <c r="P54" s="51" t="s">
        <v>56</v>
      </c>
      <c r="Q54" s="52"/>
      <c r="R54" s="50"/>
      <c r="S54" s="51"/>
      <c r="T54" s="50"/>
      <c r="U54" s="51" t="s">
        <v>56</v>
      </c>
      <c r="V54" s="53"/>
      <c r="W54" s="54" t="n">
        <f>99.16</f>
        <v>99.16</v>
      </c>
      <c r="X54" s="55" t="str">
        <f>"－"</f>
        <v>－</v>
      </c>
      <c r="Y54" s="55"/>
      <c r="Z54" s="55"/>
      <c r="AA54" s="55"/>
      <c r="AB54" s="55" t="str">
        <f>"－"</f>
        <v>－</v>
      </c>
      <c r="AC54" s="55"/>
      <c r="AD54" s="55"/>
      <c r="AE54" s="56"/>
      <c r="AF54" s="50"/>
      <c r="AG54" s="57" t="str">
        <f>"－"</f>
        <v>－</v>
      </c>
      <c r="AH54" s="58" t="str">
        <f>"－"</f>
        <v>－</v>
      </c>
    </row>
    <row r="55">
      <c r="A55" s="47" t="s">
        <v>50</v>
      </c>
      <c r="B55" s="48" t="s">
        <v>168</v>
      </c>
      <c r="C55" s="48" t="s">
        <v>169</v>
      </c>
      <c r="D55" s="48" t="s">
        <v>284</v>
      </c>
      <c r="E55" s="49" t="s">
        <v>285</v>
      </c>
      <c r="F55" s="49" t="s">
        <v>286</v>
      </c>
      <c r="G55" s="50"/>
      <c r="H55" s="51" t="s">
        <v>56</v>
      </c>
      <c r="I55" s="52"/>
      <c r="J55" s="50"/>
      <c r="K55" s="51" t="s">
        <v>56</v>
      </c>
      <c r="L55" s="52"/>
      <c r="M55" s="50"/>
      <c r="N55" s="51"/>
      <c r="O55" s="50"/>
      <c r="P55" s="51" t="s">
        <v>56</v>
      </c>
      <c r="Q55" s="52"/>
      <c r="R55" s="50"/>
      <c r="S55" s="51"/>
      <c r="T55" s="50"/>
      <c r="U55" s="51" t="s">
        <v>56</v>
      </c>
      <c r="V55" s="53"/>
      <c r="W55" s="54" t="n">
        <f>99.13</f>
        <v>99.13</v>
      </c>
      <c r="X55" s="55" t="str">
        <f>"－"</f>
        <v>－</v>
      </c>
      <c r="Y55" s="55"/>
      <c r="Z55" s="55"/>
      <c r="AA55" s="55"/>
      <c r="AB55" s="55" t="str">
        <f>"－"</f>
        <v>－</v>
      </c>
      <c r="AC55" s="55"/>
      <c r="AD55" s="55"/>
      <c r="AE55" s="56"/>
      <c r="AF55" s="50"/>
      <c r="AG55" s="57" t="str">
        <f>"－"</f>
        <v>－</v>
      </c>
      <c r="AH55" s="58" t="str">
        <f>"－"</f>
        <v>－</v>
      </c>
    </row>
    <row r="56">
      <c r="A56" s="47" t="s">
        <v>50</v>
      </c>
      <c r="B56" s="48" t="s">
        <v>168</v>
      </c>
      <c r="C56" s="48" t="s">
        <v>169</v>
      </c>
      <c r="D56" s="48" t="s">
        <v>287</v>
      </c>
      <c r="E56" s="49" t="s">
        <v>288</v>
      </c>
      <c r="F56" s="49" t="s">
        <v>289</v>
      </c>
      <c r="G56" s="50"/>
      <c r="H56" s="51" t="s">
        <v>56</v>
      </c>
      <c r="I56" s="52"/>
      <c r="J56" s="50"/>
      <c r="K56" s="51" t="s">
        <v>56</v>
      </c>
      <c r="L56" s="52"/>
      <c r="M56" s="50"/>
      <c r="N56" s="51"/>
      <c r="O56" s="50"/>
      <c r="P56" s="51" t="s">
        <v>56</v>
      </c>
      <c r="Q56" s="52"/>
      <c r="R56" s="50"/>
      <c r="S56" s="51"/>
      <c r="T56" s="50"/>
      <c r="U56" s="51" t="s">
        <v>56</v>
      </c>
      <c r="V56" s="53"/>
      <c r="W56" s="54" t="n">
        <f>99.13</f>
        <v>99.13</v>
      </c>
      <c r="X56" s="55" t="str">
        <f>"－"</f>
        <v>－</v>
      </c>
      <c r="Y56" s="55"/>
      <c r="Z56" s="55"/>
      <c r="AA56" s="55"/>
      <c r="AB56" s="55" t="str">
        <f>"－"</f>
        <v>－</v>
      </c>
      <c r="AC56" s="55"/>
      <c r="AD56" s="55"/>
      <c r="AE56" s="56"/>
      <c r="AF56" s="50"/>
      <c r="AG56" s="57" t="str">
        <f>"－"</f>
        <v>－</v>
      </c>
      <c r="AH56" s="58" t="str">
        <f>"－"</f>
        <v>－</v>
      </c>
    </row>
    <row r="57">
      <c r="A57" s="47" t="s">
        <v>50</v>
      </c>
      <c r="B57" s="48" t="s">
        <v>168</v>
      </c>
      <c r="C57" s="48" t="s">
        <v>169</v>
      </c>
      <c r="D57" s="48" t="s">
        <v>290</v>
      </c>
      <c r="E57" s="49" t="s">
        <v>291</v>
      </c>
      <c r="F57" s="49" t="s">
        <v>292</v>
      </c>
      <c r="G57" s="50"/>
      <c r="H57" s="51" t="s">
        <v>56</v>
      </c>
      <c r="I57" s="52"/>
      <c r="J57" s="50"/>
      <c r="K57" s="51" t="s">
        <v>56</v>
      </c>
      <c r="L57" s="52"/>
      <c r="M57" s="50"/>
      <c r="N57" s="51"/>
      <c r="O57" s="50"/>
      <c r="P57" s="51" t="s">
        <v>56</v>
      </c>
      <c r="Q57" s="52"/>
      <c r="R57" s="50"/>
      <c r="S57" s="51"/>
      <c r="T57" s="50"/>
      <c r="U57" s="51" t="s">
        <v>56</v>
      </c>
      <c r="V57" s="53"/>
      <c r="W57" s="54" t="n">
        <f>99.11</f>
        <v>99.11</v>
      </c>
      <c r="X57" s="55" t="str">
        <f>"－"</f>
        <v>－</v>
      </c>
      <c r="Y57" s="55"/>
      <c r="Z57" s="55"/>
      <c r="AA57" s="55"/>
      <c r="AB57" s="55" t="str">
        <f>"－"</f>
        <v>－</v>
      </c>
      <c r="AC57" s="55"/>
      <c r="AD57" s="55"/>
      <c r="AE57" s="56"/>
      <c r="AF57" s="50"/>
      <c r="AG57" s="57" t="str">
        <f>"－"</f>
        <v>－</v>
      </c>
      <c r="AH57" s="58" t="str">
        <f>"－"</f>
        <v>－</v>
      </c>
    </row>
    <row r="58">
      <c r="A58" s="47" t="s">
        <v>50</v>
      </c>
      <c r="B58" s="48" t="s">
        <v>168</v>
      </c>
      <c r="C58" s="48" t="s">
        <v>169</v>
      </c>
      <c r="D58" s="48" t="s">
        <v>293</v>
      </c>
      <c r="E58" s="49" t="s">
        <v>294</v>
      </c>
      <c r="F58" s="49" t="s">
        <v>295</v>
      </c>
      <c r="G58" s="50"/>
      <c r="H58" s="51" t="s">
        <v>56</v>
      </c>
      <c r="I58" s="52"/>
      <c r="J58" s="50"/>
      <c r="K58" s="51" t="s">
        <v>56</v>
      </c>
      <c r="L58" s="52"/>
      <c r="M58" s="50"/>
      <c r="N58" s="51"/>
      <c r="O58" s="50"/>
      <c r="P58" s="51" t="s">
        <v>56</v>
      </c>
      <c r="Q58" s="52"/>
      <c r="R58" s="50"/>
      <c r="S58" s="51"/>
      <c r="T58" s="50"/>
      <c r="U58" s="51" t="s">
        <v>56</v>
      </c>
      <c r="V58" s="53"/>
      <c r="W58" s="54" t="n">
        <f>99.04</f>
        <v>99.04</v>
      </c>
      <c r="X58" s="55" t="str">
        <f>"－"</f>
        <v>－</v>
      </c>
      <c r="Y58" s="55"/>
      <c r="Z58" s="55"/>
      <c r="AA58" s="55"/>
      <c r="AB58" s="55" t="str">
        <f>"－"</f>
        <v>－</v>
      </c>
      <c r="AC58" s="55"/>
      <c r="AD58" s="55"/>
      <c r="AE58" s="56"/>
      <c r="AF58" s="50"/>
      <c r="AG58" s="57" t="str">
        <f>"－"</f>
        <v>－</v>
      </c>
      <c r="AH58" s="58" t="str">
        <f>"－"</f>
        <v>－</v>
      </c>
    </row>
  </sheetData>
  <mergeCells count="33">
    <mergeCell ref="A1:K1"/>
    <mergeCell ref="A2:C2"/>
    <mergeCell ref="A3:A5"/>
    <mergeCell ref="B3:B6"/>
    <mergeCell ref="C3:C6"/>
    <mergeCell ref="D3:D5"/>
    <mergeCell ref="E3:F5"/>
    <mergeCell ref="G3:V3"/>
    <mergeCell ref="E6:F6"/>
    <mergeCell ref="J4:J5"/>
    <mergeCell ref="K4:K5"/>
    <mergeCell ref="M4:N4"/>
    <mergeCell ref="O4:O5"/>
    <mergeCell ref="P4:P5"/>
    <mergeCell ref="R4:S4"/>
    <mergeCell ref="T4:T5"/>
    <mergeCell ref="AH3:AH5"/>
    <mergeCell ref="G4:G5"/>
    <mergeCell ref="H4:H5"/>
    <mergeCell ref="U4:U5"/>
    <mergeCell ref="AB4:AB5"/>
    <mergeCell ref="AF6:AG6"/>
    <mergeCell ref="AA4:AA5"/>
    <mergeCell ref="AC4:AC5"/>
    <mergeCell ref="AD4:AD5"/>
    <mergeCell ref="W3:W5"/>
    <mergeCell ref="X3:AA3"/>
    <mergeCell ref="AB3:AE3"/>
    <mergeCell ref="AE4:AE5"/>
    <mergeCell ref="X4:X5"/>
    <mergeCell ref="Y4:Y5"/>
    <mergeCell ref="Z4:Z5"/>
    <mergeCell ref="AF3:AG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1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BO_DY0001</vt:lpstr>
      <vt:lpstr>BO_DY0001!Print_Titles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2020-02-25T03:50:50Z</cp:lastPrinted>
  <dcterms:modified xsi:type="dcterms:W3CDTF">2022-11-21T11:21:32Z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2022-10-13T05:26:38Z</vt:filetime>
  </property>
</Properties>
</file>