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<sst xmlns="http://schemas.openxmlformats.org/spreadsheetml/2006/main" count="192" uniqueCount="134">
  <si>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</si>
  <si>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</si>
  <si>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</si>
  <si>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</si>
  <si>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</si>
  <si>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</si>
  <si>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</si>
  <si>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</si>
  <si>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</si>
  <si>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</si>
  <si>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</si>
  <si>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</si>
  <si>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</si>
  <si>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</si>
  <si>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</si>
  <si>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</si>
  <si>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</si>
  <si>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</si>
  <si>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</si>
  <si>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</si>
  <si>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</si>
  <si>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</si>
  <si>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</si>
  <si>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</si>
  <si>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</si>
  <si>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</si>
  <si>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</si>
  <si>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</si>
  <si>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</si>
  <si>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</si>
  <si>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</si>
  <si>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</si>
  <si>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</si>
  <si>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</si>
  <si>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</si>
  <si>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</si>
  <si>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</si>
  <si>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</si>
  <si>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</si>
  <si>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</si>
  <si>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</si>
  <si>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2021/03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</si>
  <si>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</si>
  <si>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</si>
  <si>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</si>
  <si>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</si>
  <si>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</si>
  <si>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</si>
  <si>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</si>
  <si>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4</t>
  </si>
  <si>
    <t>22</t>
  </si>
  <si>
    <t>30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</si>
  <si>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</si>
  <si>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</si>
  <si>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</si>
  <si>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</si>
  <si>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</si>
  <si>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</si>
  <si>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</si>
  <si>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3</t>
  </si>
  <si>
    <t>17</t>
  </si>
  <si>
    <t>31</t>
  </si>
  <si>
    <t>900102004</t>
  </si>
  <si>
    <t>昭和産１０ＣＢ</t>
  </si>
  <si>
    <t xml:space="preserve">Showa Sangyo Co.,Ltd. 10  </t>
  </si>
  <si>
    <t>食料品</t>
  </si>
  <si>
    <t>Foods</t>
  </si>
  <si>
    <t>2016/08/01</t>
  </si>
  <si>
    <t>2021/06/10</t>
  </si>
  <si>
    <t>11</t>
  </si>
  <si>
    <t>5</t>
  </si>
  <si>
    <t>26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</si>
  <si>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</si>
  <si>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</si>
  <si>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</si>
  <si>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</si>
  <si>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</si>
  <si>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</si>
  <si>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23</t>
  </si>
  <si>
    <t>24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</si>
  <si>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</si>
  <si>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</si>
  <si>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</si>
  <si>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</si>
  <si>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</si>
  <si>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</si>
  <si>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</si>
  <si>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19</t>
  </si>
  <si>
    <t>29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</si>
  <si>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</si>
  <si>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</si>
  <si>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</si>
  <si>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</si>
  <si>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</si>
  <si>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</si>
  <si>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</si>
  <si>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10</t>
  </si>
  <si>
    <t>900016143</t>
  </si>
  <si>
    <t>ソディック１ＣＢ</t>
  </si>
  <si>
    <t xml:space="preserve">Sodick Co.,Ltd. 1  </t>
  </si>
  <si>
    <t>機械</t>
  </si>
  <si>
    <t>Machinery</t>
  </si>
  <si>
    <t>2016/06/01</t>
  </si>
  <si>
    <t>2021/04/14</t>
  </si>
  <si>
    <t>900066758</t>
  </si>
  <si>
    <t>ソニー６ＣＢ</t>
  </si>
  <si>
    <t xml:space="preserve">SONY CORPORATION 6  </t>
  </si>
  <si>
    <t>電気機器</t>
  </si>
  <si>
    <t>Electric Appliances</t>
  </si>
  <si>
    <t>2015/09/01</t>
  </si>
  <si>
    <t>2022/09/28</t>
  </si>
  <si>
    <t>9</t>
  </si>
  <si>
    <t>900018521</t>
  </si>
  <si>
    <t>長野銀１ＣＢ</t>
  </si>
  <si>
    <t xml:space="preserve">THE NAGANO BANK,LTD. 1  </t>
  </si>
  <si>
    <t>銀行業</t>
  </si>
  <si>
    <t>Banks</t>
  </si>
  <si>
    <t>2014/04/01</t>
  </si>
  <si>
    <t>2021/04/27</t>
  </si>
  <si>
    <t>8</t>
  </si>
  <si>
    <t>900018541</t>
  </si>
  <si>
    <t>愛媛銀１ＣＢ</t>
  </si>
  <si>
    <t xml:space="preserve">The Ehime Bank,Ltd. 1  </t>
  </si>
  <si>
    <t>2014/02/03</t>
  </si>
  <si>
    <t>2021/03/29</t>
  </si>
  <si>
    <t>上場廃止</t>
  </si>
  <si>
    <t>Removal</t>
  </si>
  <si>
    <t>2021/03/25</t>
  </si>
  <si>
    <t>900049616</t>
  </si>
  <si>
    <t>共立メンテ４ＣＢ</t>
  </si>
  <si>
    <t xml:space="preserve">KYORITSU MAINTENANCE CO.,LTD. 4  </t>
  </si>
  <si>
    <t>サービス業</t>
  </si>
  <si>
    <t>Services</t>
  </si>
  <si>
    <t>2016/05/02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</si>
</sst>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7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str">
        <f>"*"</f>
        <v>*</v>
      </c>
      <c r="M7" s="34" t="n">
        <f>0</f>
        <v>0.0</v>
      </c>
      <c r="N7" s="35" t="n">
        <f>102.5</f>
        <v>102.5</v>
      </c>
      <c r="O7" s="41" t="s">
        <v>49</v>
      </c>
      <c r="P7" s="35" t="n">
        <f>104.75</f>
        <v>104.75</v>
      </c>
      <c r="Q7" s="41" t="s">
        <v>50</v>
      </c>
      <c r="R7" s="35" t="n">
        <f>102.5</f>
        <v>102.5</v>
      </c>
      <c r="S7" s="41" t="s">
        <v>49</v>
      </c>
      <c r="T7" s="35" t="n">
        <f>104</f>
        <v>104.0</v>
      </c>
      <c r="U7" s="41" t="s">
        <v>51</v>
      </c>
      <c r="V7" s="36" t="n">
        <f>103.8</f>
        <v>103.8</v>
      </c>
      <c r="W7" s="37" t="n">
        <f>28000000</f>
        <v>2.8E7</v>
      </c>
      <c r="X7" s="37" t="str">
        <f>"－"</f>
        <v>－</v>
      </c>
      <c r="Y7" s="37" t="n">
        <f>29209500</f>
        <v>2.92095E7</v>
      </c>
      <c r="Z7" s="37" t="str">
        <f>"－"</f>
        <v>－</v>
      </c>
    </row>
    <row r="8">
      <c r="A8" s="38" t="s">
        <v>41</v>
      </c>
      <c r="B8" s="38" t="s">
        <v>52</v>
      </c>
      <c r="C8" s="38" t="s">
        <v>53</v>
      </c>
      <c r="D8" s="38" t="s">
        <v>54</v>
      </c>
      <c r="E8" s="38" t="s">
        <v>55</v>
      </c>
      <c r="F8" s="38" t="s">
        <v>56</v>
      </c>
      <c r="G8" s="38" t="s">
        <v>57</v>
      </c>
      <c r="H8" s="38" t="s">
        <v>58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125</f>
        <v>125.0</v>
      </c>
      <c r="O8" s="41" t="s">
        <v>59</v>
      </c>
      <c r="P8" s="35" t="n">
        <f>134.65</f>
        <v>134.65</v>
      </c>
      <c r="Q8" s="41" t="s">
        <v>60</v>
      </c>
      <c r="R8" s="35" t="n">
        <f>124.5</f>
        <v>124.5</v>
      </c>
      <c r="S8" s="41" t="s">
        <v>59</v>
      </c>
      <c r="T8" s="35" t="n">
        <f>128.5</f>
        <v>128.5</v>
      </c>
      <c r="U8" s="41" t="s">
        <v>61</v>
      </c>
      <c r="V8" s="36" t="n">
        <f>128.64</f>
        <v>128.64</v>
      </c>
      <c r="W8" s="37" t="n">
        <f>697000000</f>
        <v>6.97E8</v>
      </c>
      <c r="X8" s="37" t="n">
        <f>590000000</f>
        <v>5.9E8</v>
      </c>
      <c r="Y8" s="37" t="n">
        <f>915214500</f>
        <v>9.152145E8</v>
      </c>
      <c r="Z8" s="37" t="n">
        <f>777855000</f>
        <v>7.77855E8</v>
      </c>
    </row>
    <row r="9">
      <c r="A9" s="38" t="s">
        <v>41</v>
      </c>
      <c r="B9" s="38" t="s">
        <v>62</v>
      </c>
      <c r="C9" s="38" t="s">
        <v>63</v>
      </c>
      <c r="D9" s="38" t="s">
        <v>64</v>
      </c>
      <c r="E9" s="38" t="s">
        <v>65</v>
      </c>
      <c r="F9" s="38" t="s">
        <v>66</v>
      </c>
      <c r="G9" s="38" t="s">
        <v>67</v>
      </c>
      <c r="H9" s="38" t="s">
        <v>68</v>
      </c>
      <c r="I9" s="38"/>
      <c r="J9" s="39"/>
      <c r="K9" s="40"/>
      <c r="L9" s="33" t="str">
        <f>"*"</f>
        <v>*</v>
      </c>
      <c r="M9" s="34" t="n">
        <f>0</f>
        <v>0.0</v>
      </c>
      <c r="N9" s="35" t="n">
        <f>107</f>
        <v>107.0</v>
      </c>
      <c r="O9" s="41" t="s">
        <v>59</v>
      </c>
      <c r="P9" s="35" t="n">
        <f>109</f>
        <v>109.0</v>
      </c>
      <c r="Q9" s="41" t="s">
        <v>69</v>
      </c>
      <c r="R9" s="35" t="n">
        <f>106.5</f>
        <v>106.5</v>
      </c>
      <c r="S9" s="41" t="s">
        <v>70</v>
      </c>
      <c r="T9" s="35" t="n">
        <f>107</f>
        <v>107.0</v>
      </c>
      <c r="U9" s="41" t="s">
        <v>71</v>
      </c>
      <c r="V9" s="36" t="n">
        <f>107.43</f>
        <v>107.43</v>
      </c>
      <c r="W9" s="37" t="n">
        <f>120000000</f>
        <v>1.2E8</v>
      </c>
      <c r="X9" s="37" t="n">
        <f>100000000</f>
        <v>1.0E8</v>
      </c>
      <c r="Y9" s="37" t="n">
        <f>127885000</f>
        <v>1.27885E8</v>
      </c>
      <c r="Z9" s="37" t="n">
        <f>106500000</f>
        <v>1.065E8</v>
      </c>
    </row>
    <row r="10">
      <c r="A10" s="38" t="s">
        <v>41</v>
      </c>
      <c r="B10" s="38" t="s">
        <v>72</v>
      </c>
      <c r="C10" s="38" t="s">
        <v>73</v>
      </c>
      <c r="D10" s="38" t="s">
        <v>74</v>
      </c>
      <c r="E10" s="38" t="s">
        <v>75</v>
      </c>
      <c r="F10" s="38" t="s">
        <v>76</v>
      </c>
      <c r="G10" s="38" t="s">
        <v>47</v>
      </c>
      <c r="H10" s="38" t="s">
        <v>77</v>
      </c>
      <c r="I10" s="38"/>
      <c r="J10" s="39"/>
      <c r="K10" s="40"/>
      <c r="L10" s="33" t="str">
        <f>"*"</f>
        <v>*</v>
      </c>
      <c r="M10" s="34" t="n">
        <f>0</f>
        <v>0.0</v>
      </c>
      <c r="N10" s="35" t="n">
        <f>99.95</f>
        <v>99.95</v>
      </c>
      <c r="O10" s="41" t="s">
        <v>69</v>
      </c>
      <c r="P10" s="35" t="n">
        <f>100.1</f>
        <v>100.1</v>
      </c>
      <c r="Q10" s="41" t="s">
        <v>78</v>
      </c>
      <c r="R10" s="35" t="n">
        <f>99.95</f>
        <v>99.95</v>
      </c>
      <c r="S10" s="41" t="s">
        <v>69</v>
      </c>
      <c r="T10" s="35" t="n">
        <f>100.05</f>
        <v>100.05</v>
      </c>
      <c r="U10" s="41" t="s">
        <v>79</v>
      </c>
      <c r="V10" s="36" t="n">
        <f>100.01</f>
        <v>100.01</v>
      </c>
      <c r="W10" s="37" t="n">
        <f>16000000</f>
        <v>1.6E7</v>
      </c>
      <c r="X10" s="37" t="str">
        <f>"－"</f>
        <v>－</v>
      </c>
      <c r="Y10" s="37" t="n">
        <f>15995500</f>
        <v>1.59955E7</v>
      </c>
      <c r="Z10" s="37" t="str">
        <f>"－"</f>
        <v>－</v>
      </c>
    </row>
    <row r="11">
      <c r="A11" s="38" t="s">
        <v>41</v>
      </c>
      <c r="B11" s="38" t="s">
        <v>80</v>
      </c>
      <c r="C11" s="38" t="s">
        <v>81</v>
      </c>
      <c r="D11" s="38" t="s">
        <v>82</v>
      </c>
      <c r="E11" s="38" t="s">
        <v>83</v>
      </c>
      <c r="F11" s="38" t="s">
        <v>84</v>
      </c>
      <c r="G11" s="38" t="s">
        <v>85</v>
      </c>
      <c r="H11" s="38" t="s">
        <v>86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103.1</f>
        <v>103.1</v>
      </c>
      <c r="O11" s="41" t="s">
        <v>87</v>
      </c>
      <c r="P11" s="35" t="n">
        <f>103.9</f>
        <v>103.9</v>
      </c>
      <c r="Q11" s="41" t="s">
        <v>88</v>
      </c>
      <c r="R11" s="35" t="n">
        <f>103</f>
        <v>103.0</v>
      </c>
      <c r="S11" s="41" t="s">
        <v>50</v>
      </c>
      <c r="T11" s="35" t="n">
        <f>103.9</f>
        <v>103.9</v>
      </c>
      <c r="U11" s="41" t="s">
        <v>88</v>
      </c>
      <c r="V11" s="36" t="n">
        <f>103.33</f>
        <v>103.33</v>
      </c>
      <c r="W11" s="37" t="n">
        <f>3000000</f>
        <v>3000000.0</v>
      </c>
      <c r="X11" s="37" t="str">
        <f>"－"</f>
        <v>－</v>
      </c>
      <c r="Y11" s="37" t="n">
        <f>3100000</f>
        <v>3100000.0</v>
      </c>
      <c r="Z11" s="37" t="str">
        <f>"－"</f>
        <v>－</v>
      </c>
    </row>
    <row r="12">
      <c r="A12" s="38" t="s">
        <v>41</v>
      </c>
      <c r="B12" s="38" t="s">
        <v>89</v>
      </c>
      <c r="C12" s="38" t="s">
        <v>90</v>
      </c>
      <c r="D12" s="38" t="s">
        <v>91</v>
      </c>
      <c r="E12" s="38" t="s">
        <v>92</v>
      </c>
      <c r="F12" s="38" t="s">
        <v>93</v>
      </c>
      <c r="G12" s="38" t="s">
        <v>94</v>
      </c>
      <c r="H12" s="38" t="s">
        <v>95</v>
      </c>
      <c r="I12" s="38"/>
      <c r="J12" s="39"/>
      <c r="K12" s="40"/>
      <c r="L12" s="33" t="str">
        <f>"*"</f>
        <v>*</v>
      </c>
      <c r="M12" s="34" t="n">
        <f>0</f>
        <v>0.0</v>
      </c>
      <c r="N12" s="35" t="n">
        <f>100.5</f>
        <v>100.5</v>
      </c>
      <c r="O12" s="41" t="s">
        <v>96</v>
      </c>
      <c r="P12" s="35" t="n">
        <f>101</f>
        <v>101.0</v>
      </c>
      <c r="Q12" s="41" t="s">
        <v>61</v>
      </c>
      <c r="R12" s="35" t="n">
        <f>100.5</f>
        <v>100.5</v>
      </c>
      <c r="S12" s="41" t="s">
        <v>96</v>
      </c>
      <c r="T12" s="35" t="n">
        <f>101</f>
        <v>101.0</v>
      </c>
      <c r="U12" s="41" t="s">
        <v>61</v>
      </c>
      <c r="V12" s="36" t="n">
        <f>100.68</f>
        <v>100.68</v>
      </c>
      <c r="W12" s="37" t="n">
        <f>4000000</f>
        <v>4000000.0</v>
      </c>
      <c r="X12" s="37" t="str">
        <f>"－"</f>
        <v>－</v>
      </c>
      <c r="Y12" s="37" t="n">
        <f>4025500</f>
        <v>4025500.0</v>
      </c>
      <c r="Z12" s="37" t="str">
        <f>"－"</f>
        <v>－</v>
      </c>
    </row>
    <row r="13">
      <c r="A13" s="38" t="s">
        <v>41</v>
      </c>
      <c r="B13" s="38" t="s">
        <v>97</v>
      </c>
      <c r="C13" s="38" t="s">
        <v>98</v>
      </c>
      <c r="D13" s="38" t="s">
        <v>99</v>
      </c>
      <c r="E13" s="38" t="s">
        <v>100</v>
      </c>
      <c r="F13" s="38" t="s">
        <v>101</v>
      </c>
      <c r="G13" s="38" t="s">
        <v>102</v>
      </c>
      <c r="H13" s="38" t="s">
        <v>103</v>
      </c>
      <c r="I13" s="38"/>
      <c r="J13" s="39"/>
      <c r="K13" s="40"/>
      <c r="L13" s="33" t="str">
        <f>"*"</f>
        <v>*</v>
      </c>
      <c r="M13" s="34" t="n">
        <f>0</f>
        <v>0.0</v>
      </c>
      <c r="N13" s="35" t="n">
        <f>104.85</f>
        <v>104.85</v>
      </c>
      <c r="O13" s="41" t="s">
        <v>50</v>
      </c>
      <c r="P13" s="35" t="n">
        <f>104.85</f>
        <v>104.85</v>
      </c>
      <c r="Q13" s="41" t="s">
        <v>50</v>
      </c>
      <c r="R13" s="35" t="n">
        <f>100.95</f>
        <v>100.95</v>
      </c>
      <c r="S13" s="41" t="s">
        <v>78</v>
      </c>
      <c r="T13" s="35" t="n">
        <f>104.25</f>
        <v>104.25</v>
      </c>
      <c r="U13" s="41" t="s">
        <v>71</v>
      </c>
      <c r="V13" s="36" t="n">
        <f>103.45</f>
        <v>103.45</v>
      </c>
      <c r="W13" s="37" t="n">
        <f>652000000</f>
        <v>6.52E8</v>
      </c>
      <c r="X13" s="37" t="n">
        <f>530000000</f>
        <v>5.3E8</v>
      </c>
      <c r="Y13" s="37" t="n">
        <f>658719000</f>
        <v>6.58719E8</v>
      </c>
      <c r="Z13" s="37" t="n">
        <f>533550000</f>
        <v>5.3355E8</v>
      </c>
    </row>
    <row r="14">
      <c r="A14" s="38" t="s">
        <v>41</v>
      </c>
      <c r="B14" s="38" t="s">
        <v>104</v>
      </c>
      <c r="C14" s="38" t="s">
        <v>105</v>
      </c>
      <c r="D14" s="38" t="s">
        <v>106</v>
      </c>
      <c r="E14" s="38" t="s">
        <v>107</v>
      </c>
      <c r="F14" s="38" t="s">
        <v>108</v>
      </c>
      <c r="G14" s="38" t="s">
        <v>109</v>
      </c>
      <c r="H14" s="38" t="s">
        <v>110</v>
      </c>
      <c r="I14" s="38"/>
      <c r="J14" s="39"/>
      <c r="K14" s="40"/>
      <c r="L14" s="33" t="str">
        <f>"*"</f>
        <v>*</v>
      </c>
      <c r="M14" s="34" t="n">
        <f>0</f>
        <v>0.0</v>
      </c>
      <c r="N14" s="35" t="n">
        <f>222</f>
        <v>222.0</v>
      </c>
      <c r="O14" s="41" t="s">
        <v>111</v>
      </c>
      <c r="P14" s="35" t="n">
        <f>231.05</f>
        <v>231.05</v>
      </c>
      <c r="Q14" s="41" t="s">
        <v>61</v>
      </c>
      <c r="R14" s="35" t="n">
        <f>215</f>
        <v>215.0</v>
      </c>
      <c r="S14" s="41" t="s">
        <v>111</v>
      </c>
      <c r="T14" s="35" t="n">
        <f>231.05</f>
        <v>231.05</v>
      </c>
      <c r="U14" s="41" t="s">
        <v>61</v>
      </c>
      <c r="V14" s="36" t="n">
        <f>224.42</f>
        <v>224.42</v>
      </c>
      <c r="W14" s="37" t="n">
        <f>947000000</f>
        <v>9.47E8</v>
      </c>
      <c r="X14" s="37" t="n">
        <f>932000000</f>
        <v>9.32E8</v>
      </c>
      <c r="Y14" s="37" t="n">
        <f>2175679700</f>
        <v>2.1756797E9</v>
      </c>
      <c r="Z14" s="37" t="n">
        <f>2141892200</f>
        <v>2.1418922E9</v>
      </c>
    </row>
    <row r="15">
      <c r="A15" s="38" t="s">
        <v>41</v>
      </c>
      <c r="B15" s="38" t="s">
        <v>112</v>
      </c>
      <c r="C15" s="38" t="s">
        <v>113</v>
      </c>
      <c r="D15" s="38" t="s">
        <v>114</v>
      </c>
      <c r="E15" s="38" t="s">
        <v>115</v>
      </c>
      <c r="F15" s="38" t="s">
        <v>116</v>
      </c>
      <c r="G15" s="38" t="s">
        <v>117</v>
      </c>
      <c r="H15" s="38" t="s">
        <v>118</v>
      </c>
      <c r="I15" s="38"/>
      <c r="J15" s="39"/>
      <c r="K15" s="40"/>
      <c r="L15" s="33" t="n">
        <f>3.049</f>
        <v>3.049</v>
      </c>
      <c r="M15" s="34" t="n">
        <f>0</f>
        <v>0.0</v>
      </c>
      <c r="N15" s="35" t="n">
        <f>99.75</f>
        <v>99.75</v>
      </c>
      <c r="O15" s="41" t="s">
        <v>119</v>
      </c>
      <c r="P15" s="35" t="n">
        <f>99.75</f>
        <v>99.75</v>
      </c>
      <c r="Q15" s="41" t="s">
        <v>119</v>
      </c>
      <c r="R15" s="35" t="n">
        <f>99.75</f>
        <v>99.75</v>
      </c>
      <c r="S15" s="41" t="s">
        <v>119</v>
      </c>
      <c r="T15" s="35" t="n">
        <f>99.75</f>
        <v>99.75</v>
      </c>
      <c r="U15" s="41" t="s">
        <v>119</v>
      </c>
      <c r="V15" s="36" t="n">
        <f>99.75</f>
        <v>99.75</v>
      </c>
      <c r="W15" s="37" t="n">
        <f>30000000</f>
        <v>3.0E7</v>
      </c>
      <c r="X15" s="37" t="n">
        <f>10000000</f>
        <v>1.0E7</v>
      </c>
      <c r="Y15" s="37" t="n">
        <f>29870000</f>
        <v>2.987E7</v>
      </c>
      <c r="Z15" s="37" t="n">
        <f>9920000</f>
        <v>9920000.0</v>
      </c>
    </row>
    <row r="16">
      <c r="A16" s="38" t="s">
        <v>41</v>
      </c>
      <c r="B16" s="38" t="s">
        <v>120</v>
      </c>
      <c r="C16" s="38" t="s">
        <v>121</v>
      </c>
      <c r="D16" s="38" t="s">
        <v>122</v>
      </c>
      <c r="E16" s="38" t="s">
        <v>115</v>
      </c>
      <c r="F16" s="38" t="s">
        <v>116</v>
      </c>
      <c r="G16" s="38" t="s">
        <v>123</v>
      </c>
      <c r="H16" s="38" t="s">
        <v>124</v>
      </c>
      <c r="I16" s="38" t="s">
        <v>125</v>
      </c>
      <c r="J16" s="39" t="s">
        <v>126</v>
      </c>
      <c r="K16" s="40" t="s">
        <v>127</v>
      </c>
      <c r="L16" s="33" t="str">
        <f>"－"</f>
        <v>－</v>
      </c>
      <c r="M16" s="34" t="str">
        <f>"－"</f>
        <v>－</v>
      </c>
      <c r="N16" s="35" t="str">
        <f>"－"</f>
        <v>－</v>
      </c>
      <c r="O16" s="41"/>
      <c r="P16" s="35" t="str">
        <f>"－"</f>
        <v>－</v>
      </c>
      <c r="Q16" s="41"/>
      <c r="R16" s="35" t="str">
        <f>"－"</f>
        <v>－</v>
      </c>
      <c r="S16" s="41"/>
      <c r="T16" s="35" t="str">
        <f>"－"</f>
        <v>－</v>
      </c>
      <c r="U16" s="41"/>
      <c r="V16" s="36" t="str">
        <f>"－"</f>
        <v>－</v>
      </c>
      <c r="W16" s="37" t="str">
        <f>"－"</f>
        <v>－</v>
      </c>
      <c r="X16" s="37" t="str">
        <f>"－"</f>
        <v>－</v>
      </c>
      <c r="Y16" s="37" t="str">
        <f>"－"</f>
        <v>－</v>
      </c>
      <c r="Z16" s="37" t="str">
        <f>"－"</f>
        <v>－</v>
      </c>
    </row>
    <row r="17">
      <c r="A17" s="38" t="s">
        <v>41</v>
      </c>
      <c r="B17" s="38" t="s">
        <v>128</v>
      </c>
      <c r="C17" s="38" t="s">
        <v>129</v>
      </c>
      <c r="D17" s="38" t="s">
        <v>130</v>
      </c>
      <c r="E17" s="38" t="s">
        <v>131</v>
      </c>
      <c r="F17" s="38" t="s">
        <v>132</v>
      </c>
      <c r="G17" s="38" t="s">
        <v>133</v>
      </c>
      <c r="H17" s="38" t="s">
        <v>124</v>
      </c>
      <c r="I17" s="38" t="s">
        <v>125</v>
      </c>
      <c r="J17" s="39" t="s">
        <v>126</v>
      </c>
      <c r="K17" s="40" t="s">
        <v>127</v>
      </c>
      <c r="L17" s="33" t="n">
        <f>36.757</f>
        <v>36.757</v>
      </c>
      <c r="M17" s="34" t="n">
        <f>0</f>
        <v>0.0</v>
      </c>
      <c r="N17" s="35" t="n">
        <f>99.3</f>
        <v>99.3</v>
      </c>
      <c r="O17" s="41" t="s">
        <v>70</v>
      </c>
      <c r="P17" s="35" t="n">
        <f>99.3</f>
        <v>99.3</v>
      </c>
      <c r="Q17" s="41" t="s">
        <v>70</v>
      </c>
      <c r="R17" s="35" t="n">
        <f>99.3</f>
        <v>99.3</v>
      </c>
      <c r="S17" s="41" t="s">
        <v>70</v>
      </c>
      <c r="T17" s="35" t="n">
        <f>99.3</f>
        <v>99.3</v>
      </c>
      <c r="U17" s="41" t="s">
        <v>70</v>
      </c>
      <c r="V17" s="36" t="n">
        <f>99.3</f>
        <v>99.3</v>
      </c>
      <c r="W17" s="37" t="n">
        <f>2000000</f>
        <v>2000000.0</v>
      </c>
      <c r="X17" s="37" t="str">
        <f>"－"</f>
        <v>－</v>
      </c>
      <c r="Y17" s="37" t="n">
        <f>1986000</f>
        <v>1986000.0</v>
      </c>
      <c r="Z17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