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7CC55A63-2C9B-418F-94EE-FD33B83DA6C7}" revIDLastSave="0" xr10:uidLastSave="{00000000-0000-0000-0000-000000000000}" xr6:coauthVersionLast="45" xr6:coauthVersionMax="45"/>
  <bookViews>
    <workbookView windowHeight="11160" windowWidth="20730" xWindow="-120" xr2:uid="{00000000-000D-0000-FFFF-FFFF00000000}" yWindow="-120"/>
  </bookViews>
  <sheets>
    <sheet name="BO_DM0000" r:id="rId1" sheetId="8"/>
  </sheets>
  <definedNames>
    <definedName localSheetId="0" name="_xlnm.Print_Titles">BO_DM0000!$1:$6</definedName>
  </definedNames>
  <calcPr calcId="191029"/>
</workbook>
</file>

<file path=xl/sharedStrings.xml><?xml version="1.0" encoding="utf-8"?>
<sst xmlns="http://schemas.openxmlformats.org/spreadsheetml/2006/main" count="1528" uniqueCount="440">
  <si>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</si>
  <si>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</si>
  <si>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</si>
  <si>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</si>
  <si>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</si>
  <si>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</si>
  <si>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</si>
  <si>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</si>
  <si>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</si>
  <si>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</si>
  <si>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</si>
  <si>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</si>
  <si>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</si>
  <si>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</si>
  <si>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</si>
  <si>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</si>
  <si>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</si>
  <si>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</si>
  <si>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</si>
  <si>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</si>
  <si>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</si>
  <si>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</si>
  <si>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</si>
  <si>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</si>
  <si>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</si>
  <si>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</si>
  <si>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</si>
  <si>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</si>
  <si>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</si>
  <si>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eb="6" sb="4">
      <t>スウチ</t>
    </rPh>
    <phoneticPr fontId="6"/>
  </si>
  <si>
    <t>Average
Settlement
Price(￥/point)</t>
    <phoneticPr fontId="6"/>
  </si>
  <si>
    <t>日</t>
    <rPh eb="1" sb="0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</si>
  <si>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</si>
  <si>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</si>
  <si>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</si>
  <si>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</si>
  <si>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eb="2" sb="0">
      <t>ショウヒン</t>
    </rPh>
    <rPh eb="3" sb="2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</si>
  <si>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</si>
  <si>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</si>
  <si>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</si>
  <si>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</si>
  <si>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</si>
  <si>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</si>
  <si>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</si>
  <si>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</si>
  <si>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</si>
  <si>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2023/11</t>
  </si>
  <si>
    <t>日経225先物</t>
  </si>
  <si>
    <t>Nikkei 225 Futures</t>
  </si>
  <si>
    <t>2023/12</t>
  </si>
  <si>
    <t>2018/07/17</t>
  </si>
  <si>
    <t>2023/12/07</t>
  </si>
  <si>
    <t>01</t>
  </si>
  <si>
    <t>30,910</t>
  </si>
  <si>
    <t>20</t>
  </si>
  <si>
    <t>33,870</t>
  </si>
  <si>
    <t>33,869.9000</t>
  </si>
  <si>
    <t>30,880</t>
  </si>
  <si>
    <t>30,782.0000</t>
  </si>
  <si>
    <t>30</t>
  </si>
  <si>
    <t>33,500</t>
  </si>
  <si>
    <t>2024/03</t>
  </si>
  <si>
    <t>2022/09/09</t>
  </si>
  <si>
    <t>2024/03/07</t>
  </si>
  <si>
    <t>30,850</t>
  </si>
  <si>
    <t>33,770</t>
  </si>
  <si>
    <t>24</t>
  </si>
  <si>
    <t>35,500.0000</t>
  </si>
  <si>
    <t>30,830</t>
  </si>
  <si>
    <t>30,890.0000</t>
  </si>
  <si>
    <t>33,410</t>
  </si>
  <si>
    <t>2024/06</t>
  </si>
  <si>
    <t>2024/06/13</t>
  </si>
  <si>
    <t>30,560</t>
  </si>
  <si>
    <t>33,300.0000</t>
  </si>
  <si>
    <t>30,600.0000</t>
  </si>
  <si>
    <t>32,890</t>
  </si>
  <si>
    <t>2024/09</t>
  </si>
  <si>
    <t>2023/03/10</t>
  </si>
  <si>
    <t>2024/09/12</t>
  </si>
  <si>
    <t>06</t>
  </si>
  <si>
    <t>31,620</t>
  </si>
  <si>
    <t>22</t>
  </si>
  <si>
    <t>33,152.0000</t>
  </si>
  <si>
    <t>31,600</t>
  </si>
  <si>
    <t>09</t>
  </si>
  <si>
    <t>31,868.0000</t>
  </si>
  <si>
    <t>29</t>
  </si>
  <si>
    <t>33,050</t>
  </si>
  <si>
    <t>2024/12</t>
  </si>
  <si>
    <t>2024/12/12</t>
  </si>
  <si>
    <t>30,950</t>
  </si>
  <si>
    <t>16</t>
  </si>
  <si>
    <t>32,900</t>
  </si>
  <si>
    <t>27</t>
  </si>
  <si>
    <t>33,020.0000</t>
  </si>
  <si>
    <t>30,930</t>
  </si>
  <si>
    <t>30,333.0000</t>
  </si>
  <si>
    <t>32,810</t>
  </si>
  <si>
    <t>2025/03</t>
  </si>
  <si>
    <t>2023/09/08</t>
  </si>
  <si>
    <t>2025/03/13</t>
  </si>
  <si>
    <t>28</t>
  </si>
  <si>
    <t>32,780</t>
  </si>
  <si>
    <t>2025/06</t>
  </si>
  <si>
    <t>2025/06/12</t>
  </si>
  <si>
    <t>07</t>
  </si>
  <si>
    <t>31,580</t>
  </si>
  <si>
    <t>32,682.0000</t>
  </si>
  <si>
    <t>10</t>
  </si>
  <si>
    <t>31,801.0000</t>
  </si>
  <si>
    <t>2025/12</t>
  </si>
  <si>
    <t>2025/12/11</t>
  </si>
  <si>
    <t>30,490</t>
  </si>
  <si>
    <t>15</t>
  </si>
  <si>
    <t>32,360</t>
  </si>
  <si>
    <t>32,345.0000</t>
  </si>
  <si>
    <t>02</t>
  </si>
  <si>
    <t>30,504.0000</t>
  </si>
  <si>
    <t>32,320</t>
  </si>
  <si>
    <t>2026/06</t>
  </si>
  <si>
    <t>2026/06/11</t>
  </si>
  <si>
    <t>－</t>
  </si>
  <si>
    <t>2026/12</t>
  </si>
  <si>
    <t>2018/12/14</t>
  </si>
  <si>
    <t>2026/12/10</t>
  </si>
  <si>
    <t>31,880</t>
  </si>
  <si>
    <t>32,135.0000</t>
  </si>
  <si>
    <t>30,770.0000</t>
  </si>
  <si>
    <t>2027/06</t>
  </si>
  <si>
    <t>2019/06/14</t>
  </si>
  <si>
    <t>2027/06/10</t>
  </si>
  <si>
    <t>30,390</t>
  </si>
  <si>
    <t>31,140</t>
  </si>
  <si>
    <t>2027/12</t>
  </si>
  <si>
    <t>2019/12/13</t>
  </si>
  <si>
    <t>2027/12/09</t>
  </si>
  <si>
    <t>30,350.0000</t>
  </si>
  <si>
    <t>30,010.0000</t>
  </si>
  <si>
    <t>2028/06</t>
  </si>
  <si>
    <t>2020/06/12</t>
  </si>
  <si>
    <t>2028/06/08</t>
  </si>
  <si>
    <t>31,210</t>
  </si>
  <si>
    <t>2028/12</t>
  </si>
  <si>
    <t>2020/12/11</t>
  </si>
  <si>
    <t>2028/12/07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</si>
  <si>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</si>
  <si>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</si>
  <si>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</si>
  <si>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</si>
  <si>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</si>
  <si>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</si>
  <si>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</si>
  <si>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</si>
  <si>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</si>
  <si>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</si>
  <si>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</si>
  <si>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</si>
  <si>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2031/06</t>
  </si>
  <si>
    <t>2023/06/09</t>
  </si>
  <si>
    <t>2031/06/12</t>
  </si>
  <si>
    <t>日経225mini</t>
  </si>
  <si>
    <t>Nikkei 225 mini</t>
  </si>
  <si>
    <t>2023/07/14</t>
  </si>
  <si>
    <t>2023/11/09</t>
  </si>
  <si>
    <t>30,920</t>
  </si>
  <si>
    <t>32,770</t>
  </si>
  <si>
    <t>32,770.0000</t>
  </si>
  <si>
    <t>30,875</t>
  </si>
  <si>
    <t>30,880.0000</t>
  </si>
  <si>
    <t>32,560</t>
  </si>
  <si>
    <t>*</t>
  </si>
  <si>
    <t>30,915</t>
  </si>
  <si>
    <t>33,865</t>
  </si>
  <si>
    <t>33,865.0000</t>
  </si>
  <si>
    <t>30,870</t>
  </si>
  <si>
    <t>30,870.0000</t>
  </si>
  <si>
    <t>2024/01</t>
  </si>
  <si>
    <t>2023/08/10</t>
  </si>
  <si>
    <t>2024/01/11</t>
  </si>
  <si>
    <t>30,825</t>
  </si>
  <si>
    <t>33,795</t>
  </si>
  <si>
    <t>33,770.0000</t>
  </si>
  <si>
    <t>30,970.0000</t>
  </si>
  <si>
    <t>33,430</t>
  </si>
  <si>
    <t>2024/02</t>
  </si>
  <si>
    <t>2023/10/13</t>
  </si>
  <si>
    <t>2024/02/08</t>
  </si>
  <si>
    <t>30,900</t>
  </si>
  <si>
    <t>33,785.0000</t>
  </si>
  <si>
    <t>32,250.0000</t>
  </si>
  <si>
    <t>33,445</t>
  </si>
  <si>
    <t>33,780</t>
  </si>
  <si>
    <t>30,805</t>
  </si>
  <si>
    <t>32,170.0000</t>
  </si>
  <si>
    <t>2024/04</t>
  </si>
  <si>
    <t>2023/11/10</t>
  </si>
  <si>
    <t>2024/04/11</t>
  </si>
  <si>
    <t>32,285</t>
  </si>
  <si>
    <t>33,480</t>
  </si>
  <si>
    <t>13</t>
  </si>
  <si>
    <t>32,195</t>
  </si>
  <si>
    <t>33,160</t>
  </si>
  <si>
    <t>30,600</t>
  </si>
  <si>
    <t>33,510</t>
  </si>
  <si>
    <t>30,570</t>
  </si>
  <si>
    <t>33,150</t>
  </si>
  <si>
    <t>30,550</t>
  </si>
  <si>
    <t>30,525</t>
  </si>
  <si>
    <t>33,095</t>
  </si>
  <si>
    <t>30,340</t>
  </si>
  <si>
    <t>33,215</t>
  </si>
  <si>
    <t>32,860</t>
  </si>
  <si>
    <t>30,615</t>
  </si>
  <si>
    <t>33,120</t>
  </si>
  <si>
    <t>30,325</t>
  </si>
  <si>
    <t>32,895</t>
  </si>
  <si>
    <t>32,460</t>
  </si>
  <si>
    <t>29,860</t>
  </si>
  <si>
    <t>32,700</t>
  </si>
  <si>
    <t>32,325</t>
  </si>
  <si>
    <t>30,835</t>
  </si>
  <si>
    <t>32,300</t>
  </si>
  <si>
    <t>32,110</t>
  </si>
  <si>
    <t>29,850</t>
  </si>
  <si>
    <t>32,250</t>
  </si>
  <si>
    <t>31,760</t>
  </si>
  <si>
    <t>29,380</t>
  </si>
  <si>
    <t>31,820</t>
  </si>
  <si>
    <t>29,505</t>
  </si>
  <si>
    <t>31,960</t>
  </si>
  <si>
    <t>31,795</t>
  </si>
  <si>
    <t>29,620</t>
  </si>
  <si>
    <t>31,800</t>
  </si>
  <si>
    <t>日経225マイクロ先物</t>
  </si>
  <si>
    <t>Nikkei 225 Micro Futures</t>
  </si>
  <si>
    <t>30,865</t>
  </si>
  <si>
    <t>32,775</t>
  </si>
  <si>
    <t>32,625</t>
  </si>
  <si>
    <t>33,505</t>
  </si>
  <si>
    <t>30,995</t>
  </si>
  <si>
    <t>33,785</t>
  </si>
  <si>
    <t>32,630</t>
  </si>
  <si>
    <t>17</t>
  </si>
  <si>
    <t>33,750</t>
  </si>
  <si>
    <t>32,515</t>
  </si>
  <si>
    <t>33,420</t>
  </si>
  <si>
    <t>30,810</t>
  </si>
  <si>
    <t>TOPIX先物</t>
  </si>
  <si>
    <t>TOPIX Futures</t>
  </si>
  <si>
    <t>2,258.0</t>
  </si>
  <si>
    <t>2,405.5</t>
  </si>
  <si>
    <t>2,404.7500</t>
  </si>
  <si>
    <t>2,256.0</t>
  </si>
  <si>
    <t>2,236.5000</t>
  </si>
  <si>
    <t>2,376.0</t>
  </si>
  <si>
    <t>2,341.5</t>
  </si>
  <si>
    <t>2,396.5</t>
  </si>
  <si>
    <t>2,378.9000</t>
  </si>
  <si>
    <t>2,334.0</t>
  </si>
  <si>
    <t>14</t>
  </si>
  <si>
    <t>2,347.9000</t>
  </si>
  <si>
    <t>2,369.0</t>
  </si>
  <si>
    <t>2,350.0000</t>
  </si>
  <si>
    <t>2,272.7500</t>
  </si>
  <si>
    <t>ミニTOPIX先物</t>
  </si>
  <si>
    <t>mini-TOPIX Futures</t>
  </si>
  <si>
    <t>2,256.00</t>
  </si>
  <si>
    <t>2,405.50</t>
  </si>
  <si>
    <t>2,404.5000</t>
  </si>
  <si>
    <t>2,257.5000</t>
  </si>
  <si>
    <t>2,375.75</t>
  </si>
  <si>
    <t>2,260.00</t>
  </si>
  <si>
    <t>2,400.50</t>
  </si>
  <si>
    <t>2,367.50</t>
  </si>
  <si>
    <t>2,314.00</t>
  </si>
  <si>
    <t>2,342.50</t>
  </si>
  <si>
    <t>2,321.75</t>
  </si>
  <si>
    <t>JPX日経インデックス400先物</t>
  </si>
  <si>
    <t>JPX-Nikkei Index 400 Futures</t>
  </si>
  <si>
    <t>20,250</t>
  </si>
  <si>
    <t>21,720</t>
  </si>
  <si>
    <t>21,700.0000</t>
  </si>
  <si>
    <t>20,200</t>
  </si>
  <si>
    <t>20,182.2434</t>
  </si>
  <si>
    <t>21,440</t>
  </si>
  <si>
    <t>20,600</t>
  </si>
  <si>
    <t>21,550</t>
  </si>
  <si>
    <t>21,495</t>
  </si>
  <si>
    <t>21,080</t>
  </si>
  <si>
    <t>21,105</t>
  </si>
  <si>
    <t>21,055</t>
  </si>
  <si>
    <t>21,065</t>
  </si>
  <si>
    <t>20,915</t>
  </si>
  <si>
    <t>TOPIX Core30先物</t>
  </si>
  <si>
    <t>TOPIX Core30 Futures</t>
  </si>
  <si>
    <t>東証銀行業株価指数先物</t>
  </si>
  <si>
    <t>TOPIX Banks Index Futures</t>
  </si>
  <si>
    <t>261.0</t>
  </si>
  <si>
    <t>267.1600</t>
  </si>
  <si>
    <t>255.5</t>
  </si>
  <si>
    <t>246.7679</t>
  </si>
  <si>
    <t>260.5</t>
  </si>
  <si>
    <t>東証REIT指数先物</t>
  </si>
  <si>
    <t>TSE REIT Index Futures</t>
  </si>
  <si>
    <t>1,827.5</t>
  </si>
  <si>
    <t>1,850.0</t>
  </si>
  <si>
    <t>1,848.2700</t>
  </si>
  <si>
    <t>1,795.0</t>
  </si>
  <si>
    <t>1,795.8000</t>
  </si>
  <si>
    <t>1,831.0</t>
  </si>
  <si>
    <t>RNプライム指数先物</t>
  </si>
  <si>
    <t>RN Prime Index Futures</t>
  </si>
  <si>
    <t>東証グロース市場250指数先物</t>
  </si>
  <si>
    <t>TSE Growth Market 250 Index Futures</t>
  </si>
  <si>
    <t>643.0</t>
  </si>
  <si>
    <t>21</t>
  </si>
  <si>
    <t>724.0</t>
  </si>
  <si>
    <t>724.0800</t>
  </si>
  <si>
    <t>634.0</t>
  </si>
  <si>
    <t>634.0000</t>
  </si>
  <si>
    <t>715.0</t>
  </si>
  <si>
    <t>637.0</t>
  </si>
  <si>
    <t>718.0</t>
  </si>
  <si>
    <t>630.0</t>
  </si>
  <si>
    <t>709.0</t>
  </si>
  <si>
    <t>710.0</t>
  </si>
  <si>
    <t>707.0</t>
  </si>
  <si>
    <t>670.0</t>
  </si>
  <si>
    <t>700.0</t>
  </si>
  <si>
    <t>NYダウ先物</t>
  </si>
  <si>
    <t>DJIA Futures</t>
  </si>
  <si>
    <t>2022/12/19</t>
  </si>
  <si>
    <t>2023/12/15</t>
  </si>
  <si>
    <t>33,022</t>
  </si>
  <si>
    <t>35,657</t>
  </si>
  <si>
    <t>35,606.0000</t>
  </si>
  <si>
    <t>32,858</t>
  </si>
  <si>
    <t>33,090.0000</t>
  </si>
  <si>
    <t>2023/03/20</t>
  </si>
  <si>
    <t>2024/03/15</t>
  </si>
  <si>
    <t>33,435</t>
  </si>
  <si>
    <t>35,920</t>
  </si>
  <si>
    <t>33,176</t>
  </si>
  <si>
    <t>35,832</t>
  </si>
  <si>
    <t>2023/06/19</t>
  </si>
  <si>
    <t>2024/06/21</t>
  </si>
  <si>
    <t>35,620</t>
  </si>
  <si>
    <t>35,702</t>
  </si>
  <si>
    <t>35,498</t>
  </si>
  <si>
    <t>2023/09/19</t>
  </si>
  <si>
    <t>2024/09/20</t>
  </si>
  <si>
    <t>台湾加権指数先物</t>
  </si>
  <si>
    <t>TAIEX Futures</t>
  </si>
  <si>
    <t>2023/09/20</t>
  </si>
  <si>
    <t>2023/11/14</t>
  </si>
  <si>
    <t>2023/01/18</t>
  </si>
  <si>
    <t>2023/12/19</t>
  </si>
  <si>
    <t>2023/11/15</t>
  </si>
  <si>
    <t>2024/01/16</t>
  </si>
  <si>
    <t>2023/04/19</t>
  </si>
  <si>
    <t>2024/03/19</t>
  </si>
  <si>
    <t>2023/07/19</t>
  </si>
  <si>
    <t>2024/06/18</t>
  </si>
  <si>
    <t>2023/10/18</t>
  </si>
  <si>
    <t>2024/09/17</t>
  </si>
  <si>
    <t>FTSE中国50指数先物</t>
  </si>
  <si>
    <t>FTSE China 50 Index Futures</t>
  </si>
  <si>
    <t>2023/09/29</t>
  </si>
  <si>
    <t>2023/11/29</t>
  </si>
  <si>
    <t>2023/04/28</t>
  </si>
  <si>
    <t>2023/12/28</t>
  </si>
  <si>
    <t>2023/11/30</t>
  </si>
  <si>
    <t>2024/01/30</t>
  </si>
  <si>
    <t>2023/07/31</t>
  </si>
  <si>
    <t>2024/03/27</t>
  </si>
  <si>
    <t>2023/10/31</t>
  </si>
  <si>
    <t>2024/06/27</t>
  </si>
  <si>
    <t>日経平均・配当指数先物</t>
  </si>
  <si>
    <t>Nikkei 225 Dividend Index Futures</t>
  </si>
  <si>
    <t>2016/01/04</t>
  </si>
  <si>
    <t>2024/03/29</t>
  </si>
  <si>
    <t>631.0</t>
  </si>
  <si>
    <t>2017/01/04</t>
  </si>
  <si>
    <t>2025/03/31</t>
  </si>
  <si>
    <t>2018/01/04</t>
  </si>
  <si>
    <t>2026/03/31</t>
  </si>
  <si>
    <t>2019/01/04</t>
  </si>
  <si>
    <t>2027/03/31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</si>
  <si>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</si>
  <si>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</si>
  <si>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</si>
  <si>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</si>
  <si>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</si>
  <si>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</si>
  <si>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</si>
  <si>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</si>
  <si>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</si>
  <si>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</si>
  <si>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2023/03/15</t>
  </si>
  <si>
    <t>2023/11/07</t>
  </si>
  <si>
    <t>21.65</t>
  </si>
  <si>
    <t>19.65</t>
  </si>
  <si>
    <t>20.80</t>
  </si>
  <si>
    <t>2023/04/12</t>
  </si>
  <si>
    <t>2023/12/12</t>
  </si>
  <si>
    <t>20.85</t>
  </si>
  <si>
    <t>17.55</t>
  </si>
  <si>
    <t>17.75</t>
  </si>
  <si>
    <t>2023/05/10</t>
  </si>
  <si>
    <t>2024/01/09</t>
  </si>
  <si>
    <t>22.35</t>
  </si>
  <si>
    <t>19.35</t>
  </si>
  <si>
    <t>19.50</t>
  </si>
  <si>
    <t>2023/06/14</t>
  </si>
  <si>
    <t>2024/02/06</t>
  </si>
  <si>
    <t>20.30</t>
  </si>
  <si>
    <t>19.70</t>
  </si>
  <si>
    <t>2023/07/11</t>
  </si>
  <si>
    <t>2024/03/12</t>
  </si>
  <si>
    <t>22.00</t>
  </si>
  <si>
    <t>20.55</t>
  </si>
  <si>
    <t>20.60</t>
  </si>
  <si>
    <t>2023/08/09</t>
  </si>
  <si>
    <t>2024/04/09</t>
  </si>
  <si>
    <t>2024/05</t>
  </si>
  <si>
    <t>2023/09/13</t>
  </si>
  <si>
    <t>2024/05/14</t>
  </si>
  <si>
    <t>2023/10/11</t>
  </si>
  <si>
    <t>2024/06/11</t>
  </si>
  <si>
    <t>2024/07</t>
  </si>
  <si>
    <t>2023/11/08</t>
  </si>
  <si>
    <t>2024/07/09</t>
  </si>
  <si>
    <t>S&amp;P/JPX 500 ESGスコア・ティルト指数先物</t>
  </si>
  <si>
    <t>S&amp;P/JPX 500 ESG Score Tilted Index Futures</t>
  </si>
  <si>
    <t>2023/05/29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</si>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</sst>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1">
    <xf borderId="0" fillId="0" fontId="0" numFmtId="0" xfId="0"/>
    <xf applyFont="1" borderId="0" fillId="0" fontId="95" numFmtId="0" xfId="1946">
      <alignment vertical="center"/>
    </xf>
    <xf applyFont="1" borderId="0" fillId="0" fontId="19" numFmtId="0" xfId="1946">
      <alignment vertical="center"/>
    </xf>
    <xf applyBorder="1" applyFill="1" applyFont="1" borderId="9" fillId="0" fontId="19" numFmtId="0" xfId="1946">
      <alignment vertical="center"/>
    </xf>
    <xf applyFill="1" applyFont="1" borderId="0" fillId="0" fontId="95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Border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ill="1" applyFont="1" borderId="9" fillId="0" fontId="94" numFmtId="0" xfId="1946">
      <alignment vertical="center" wrapText="1"/>
    </xf>
    <xf applyAlignment="1" applyBorder="1" applyFill="1" applyFont="1" borderId="6" fillId="0" fontId="94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20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" width="10.625" collapsed="false"/>
    <col min="2" max="2" bestFit="true" customWidth="true" style="2" width="25.75" collapsed="false"/>
    <col min="3" max="3" bestFit="true" customWidth="true" style="2" width="34.5" collapsed="false"/>
    <col min="4" max="7" bestFit="true" customWidth="true" style="2" width="10.25" collapsed="false"/>
    <col min="8" max="8" customWidth="true" style="2" width="5.25" collapsed="false"/>
    <col min="9" max="9" customWidth="true" style="2" width="15.25" collapsed="false"/>
    <col min="10" max="10" customWidth="true" style="2" width="5.25" collapsed="false"/>
    <col min="11" max="11" customWidth="true" style="2" width="15.25" collapsed="false"/>
    <col min="12" max="12" customWidth="true" style="2" width="5.25" collapsed="false"/>
    <col min="13" max="13" customWidth="true" style="2" width="15.25" collapsed="false"/>
    <col min="14" max="14" customWidth="true" style="2" width="5.25" collapsed="false"/>
    <col min="15" max="15" customWidth="true" style="2" width="15.25" collapsed="false"/>
    <col min="16" max="16" customWidth="true" style="2" width="5.25" collapsed="false"/>
    <col min="17" max="17" customWidth="true" style="2" width="15.25" collapsed="false"/>
    <col min="18" max="18" customWidth="true" style="2" width="5.25" collapsed="false"/>
    <col min="19" max="20" customWidth="true" style="2" width="15.25" collapsed="false"/>
    <col min="21" max="23" customWidth="true" style="2" width="15.0" collapsed="false"/>
    <col min="24" max="26" customWidth="true" style="2" width="21.25" collapsed="false"/>
    <col min="27" max="27" bestFit="true" customWidth="true" style="2" width="2.375" collapsed="false"/>
    <col min="28" max="28" customWidth="true" style="2" width="15.25" collapsed="false"/>
    <col min="29" max="29" bestFit="true" customWidth="true" style="2" width="7.0" collapsed="false"/>
    <col min="30" max="16384" style="1" width="9.0" collapsed="false"/>
  </cols>
  <sheetData>
    <row customHeight="1" ht="30" r="1" spans="1:29">
      <c r="A1" s="35" t="s">
        <v>17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customHeight="1" ht="30" r="2" spans="1:29">
      <c r="A2" s="33" t="s">
        <v>18</v>
      </c>
      <c r="B2" s="34"/>
      <c r="C2" s="34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customFormat="1" customHeight="1" ht="14.1" r="3" s="4" spans="1:29">
      <c r="A3" s="37" t="s">
        <v>0</v>
      </c>
      <c r="B3" s="55" t="s">
        <v>36</v>
      </c>
      <c r="C3" s="55" t="s">
        <v>37</v>
      </c>
      <c r="D3" s="28" t="s">
        <v>40</v>
      </c>
      <c r="E3" s="47" t="s">
        <v>1</v>
      </c>
      <c r="F3" s="49" t="s">
        <v>8</v>
      </c>
      <c r="G3" s="50"/>
      <c r="H3" s="39" t="s">
        <v>38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7" t="s">
        <v>29</v>
      </c>
      <c r="U3" s="30" t="s">
        <v>11</v>
      </c>
      <c r="V3" s="31"/>
      <c r="W3" s="32"/>
      <c r="X3" s="30" t="s">
        <v>10</v>
      </c>
      <c r="Y3" s="31"/>
      <c r="Z3" s="32"/>
      <c r="AA3" s="51" t="s">
        <v>15</v>
      </c>
      <c r="AB3" s="52"/>
      <c r="AC3" s="59" t="s">
        <v>16</v>
      </c>
    </row>
    <row customFormat="1" customHeight="1" ht="9" r="4" s="4" spans="1:29">
      <c r="A4" s="38"/>
      <c r="B4" s="56"/>
      <c r="C4" s="56"/>
      <c r="D4" s="29"/>
      <c r="E4" s="48"/>
      <c r="F4" s="51"/>
      <c r="G4" s="52"/>
      <c r="H4" s="41" t="s">
        <v>31</v>
      </c>
      <c r="I4" s="45" t="s">
        <v>20</v>
      </c>
      <c r="J4" s="41" t="s">
        <v>31</v>
      </c>
      <c r="K4" s="43" t="s">
        <v>21</v>
      </c>
      <c r="L4" s="54" t="s">
        <v>2</v>
      </c>
      <c r="M4" s="54"/>
      <c r="N4" s="41" t="s">
        <v>31</v>
      </c>
      <c r="O4" s="43" t="s">
        <v>25</v>
      </c>
      <c r="P4" s="54" t="s">
        <v>2</v>
      </c>
      <c r="Q4" s="54"/>
      <c r="R4" s="41" t="s">
        <v>31</v>
      </c>
      <c r="S4" s="45" t="s">
        <v>27</v>
      </c>
      <c r="T4" s="48"/>
      <c r="U4" s="47" t="s">
        <v>3</v>
      </c>
      <c r="V4" s="48" t="s">
        <v>12</v>
      </c>
      <c r="W4" s="29" t="s">
        <v>42</v>
      </c>
      <c r="X4" s="47" t="s">
        <v>3</v>
      </c>
      <c r="Y4" s="48" t="s">
        <v>13</v>
      </c>
      <c r="Z4" s="29" t="s">
        <v>44</v>
      </c>
      <c r="AA4" s="51"/>
      <c r="AB4" s="52"/>
      <c r="AC4" s="60"/>
    </row>
    <row customFormat="1" customHeight="1" ht="27" r="5" s="4" spans="1:29">
      <c r="A5" s="38"/>
      <c r="B5" s="56"/>
      <c r="C5" s="56"/>
      <c r="D5" s="29"/>
      <c r="E5" s="48"/>
      <c r="F5" s="53"/>
      <c r="G5" s="46"/>
      <c r="H5" s="42"/>
      <c r="I5" s="46"/>
      <c r="J5" s="42"/>
      <c r="K5" s="44"/>
      <c r="L5" s="7" t="s">
        <v>33</v>
      </c>
      <c r="M5" s="8" t="s">
        <v>23</v>
      </c>
      <c r="N5" s="42"/>
      <c r="O5" s="44"/>
      <c r="P5" s="7" t="s">
        <v>33</v>
      </c>
      <c r="Q5" s="8" t="s">
        <v>23</v>
      </c>
      <c r="R5" s="42"/>
      <c r="S5" s="46"/>
      <c r="T5" s="48"/>
      <c r="U5" s="47"/>
      <c r="V5" s="48"/>
      <c r="W5" s="29"/>
      <c r="X5" s="47"/>
      <c r="Y5" s="48"/>
      <c r="Z5" s="29"/>
      <c r="AA5" s="51"/>
      <c r="AB5" s="46"/>
      <c r="AC5" s="60"/>
    </row>
    <row customFormat="1" customHeight="1" ht="36" r="6" s="4" spans="1:29">
      <c r="A6" s="9" t="s">
        <v>35</v>
      </c>
      <c r="B6" s="47"/>
      <c r="C6" s="47"/>
      <c r="D6" s="27" t="s">
        <v>41</v>
      </c>
      <c r="E6" s="10" t="s">
        <v>4</v>
      </c>
      <c r="F6" s="57" t="s">
        <v>9</v>
      </c>
      <c r="G6" s="58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57" t="s">
        <v>14</v>
      </c>
      <c r="AB6" s="58"/>
      <c r="AC6" s="12" t="s">
        <v>34</v>
      </c>
    </row>
    <row customFormat="1" customHeight="1" ht="13.5" r="7" s="4" spans="1:29">
      <c r="A7" s="13" t="s">
        <v>46</v>
      </c>
      <c r="B7" s="14" t="s">
        <v>47</v>
      </c>
      <c r="C7" s="14" t="s">
        <v>48</v>
      </c>
      <c r="D7" s="22"/>
      <c r="E7" s="14" t="s">
        <v>49</v>
      </c>
      <c r="F7" s="15" t="s">
        <v>50</v>
      </c>
      <c r="G7" s="15" t="s">
        <v>51</v>
      </c>
      <c r="H7" s="16" t="s">
        <v>52</v>
      </c>
      <c r="I7" s="17" t="s">
        <v>53</v>
      </c>
      <c r="J7" s="16" t="s">
        <v>54</v>
      </c>
      <c r="K7" s="17" t="s">
        <v>55</v>
      </c>
      <c r="L7" s="16" t="s">
        <v>54</v>
      </c>
      <c r="M7" s="17" t="s">
        <v>56</v>
      </c>
      <c r="N7" s="16" t="s">
        <v>52</v>
      </c>
      <c r="O7" s="17" t="s">
        <v>57</v>
      </c>
      <c r="P7" s="16" t="s">
        <v>52</v>
      </c>
      <c r="Q7" s="17" t="s">
        <v>58</v>
      </c>
      <c r="R7" s="16" t="s">
        <v>59</v>
      </c>
      <c r="S7" s="17" t="s">
        <v>60</v>
      </c>
      <c r="T7" s="18" t="n">
        <f>32941</f>
        <v>32941.0</v>
      </c>
      <c r="U7" s="19" t="n">
        <f>1267921</f>
        <v>1267921.0</v>
      </c>
      <c r="V7" s="19" t="n">
        <v>224519.0</v>
      </c>
      <c r="W7" s="23" t="n">
        <v>5032.0</v>
      </c>
      <c r="X7" s="19" t="n">
        <f>41649199890580</f>
        <v>4.164919989058E13</v>
      </c>
      <c r="Y7" s="19" t="n">
        <v>7.37733529258E12</v>
      </c>
      <c r="Z7" s="23" t="n">
        <v>1.65241248E11</v>
      </c>
      <c r="AA7" s="16"/>
      <c r="AB7" s="20" t="n">
        <f>219321</f>
        <v>219321.0</v>
      </c>
      <c r="AC7" s="21" t="n">
        <f>20</f>
        <v>20.0</v>
      </c>
    </row>
    <row r="8">
      <c r="A8" s="13" t="s">
        <v>46</v>
      </c>
      <c r="B8" s="14" t="s">
        <v>47</v>
      </c>
      <c r="C8" s="14" t="s">
        <v>48</v>
      </c>
      <c r="D8" s="22"/>
      <c r="E8" s="14" t="s">
        <v>61</v>
      </c>
      <c r="F8" s="15" t="s">
        <v>62</v>
      </c>
      <c r="G8" s="15" t="s">
        <v>63</v>
      </c>
      <c r="H8" s="16" t="s">
        <v>52</v>
      </c>
      <c r="I8" s="17" t="s">
        <v>64</v>
      </c>
      <c r="J8" s="16" t="s">
        <v>54</v>
      </c>
      <c r="K8" s="17" t="s">
        <v>65</v>
      </c>
      <c r="L8" s="16" t="s">
        <v>66</v>
      </c>
      <c r="M8" s="17" t="s">
        <v>67</v>
      </c>
      <c r="N8" s="16" t="s">
        <v>52</v>
      </c>
      <c r="O8" s="17" t="s">
        <v>68</v>
      </c>
      <c r="P8" s="16" t="s">
        <v>52</v>
      </c>
      <c r="Q8" s="17" t="s">
        <v>69</v>
      </c>
      <c r="R8" s="16" t="s">
        <v>59</v>
      </c>
      <c r="S8" s="17" t="s">
        <v>70</v>
      </c>
      <c r="T8" s="18" t="n">
        <f>32861.5</f>
        <v>32861.5</v>
      </c>
      <c r="U8" s="19" t="n">
        <f>51068</f>
        <v>51068.0</v>
      </c>
      <c r="V8" s="19" t="n">
        <v>21718.0</v>
      </c>
      <c r="W8" s="23" t="n">
        <v>5032.0</v>
      </c>
      <c r="X8" s="19" t="n">
        <f>1680617326100</f>
        <v>1.6806173261E12</v>
      </c>
      <c r="Y8" s="19" t="n">
        <v>7.137744451E11</v>
      </c>
      <c r="Z8" s="23" t="n">
        <v>1.64834561E11</v>
      </c>
      <c r="AA8" s="16"/>
      <c r="AB8" s="20" t="n">
        <f>23213</f>
        <v>23213.0</v>
      </c>
      <c r="AC8" s="21" t="n">
        <f>20</f>
        <v>20.0</v>
      </c>
    </row>
    <row r="9">
      <c r="A9" s="13" t="s">
        <v>46</v>
      </c>
      <c r="B9" s="14" t="s">
        <v>47</v>
      </c>
      <c r="C9" s="14" t="s">
        <v>48</v>
      </c>
      <c r="D9" s="22"/>
      <c r="E9" s="14" t="s">
        <v>71</v>
      </c>
      <c r="F9" s="15" t="s">
        <v>50</v>
      </c>
      <c r="G9" s="15" t="s">
        <v>72</v>
      </c>
      <c r="H9" s="16" t="s">
        <v>52</v>
      </c>
      <c r="I9" s="17" t="s">
        <v>73</v>
      </c>
      <c r="J9" s="16" t="s">
        <v>66</v>
      </c>
      <c r="K9" s="17" t="s">
        <v>70</v>
      </c>
      <c r="L9" s="16" t="s">
        <v>54</v>
      </c>
      <c r="M9" s="17" t="s">
        <v>74</v>
      </c>
      <c r="N9" s="16" t="s">
        <v>52</v>
      </c>
      <c r="O9" s="17" t="s">
        <v>73</v>
      </c>
      <c r="P9" s="16" t="s">
        <v>52</v>
      </c>
      <c r="Q9" s="17" t="s">
        <v>75</v>
      </c>
      <c r="R9" s="16" t="s">
        <v>59</v>
      </c>
      <c r="S9" s="17" t="s">
        <v>76</v>
      </c>
      <c r="T9" s="18" t="n">
        <f>32604.5</f>
        <v>32604.5</v>
      </c>
      <c r="U9" s="19" t="n">
        <f>4909</f>
        <v>4909.0</v>
      </c>
      <c r="V9" s="19" t="n">
        <v>4687.0</v>
      </c>
      <c r="W9" s="23"/>
      <c r="X9" s="19" t="n">
        <f>159346870400</f>
        <v>1.593468704E11</v>
      </c>
      <c r="Y9" s="19" t="n">
        <v>1.520713904E11</v>
      </c>
      <c r="Z9" s="23"/>
      <c r="AA9" s="16"/>
      <c r="AB9" s="20" t="n">
        <f>14786</f>
        <v>14786.0</v>
      </c>
      <c r="AC9" s="21" t="n">
        <f>19</f>
        <v>19.0</v>
      </c>
    </row>
    <row r="10">
      <c r="A10" s="13" t="s">
        <v>46</v>
      </c>
      <c r="B10" s="14" t="s">
        <v>47</v>
      </c>
      <c r="C10" s="14" t="s">
        <v>48</v>
      </c>
      <c r="D10" s="22"/>
      <c r="E10" s="14" t="s">
        <v>77</v>
      </c>
      <c r="F10" s="15" t="s">
        <v>78</v>
      </c>
      <c r="G10" s="15" t="s">
        <v>79</v>
      </c>
      <c r="H10" s="16" t="s">
        <v>80</v>
      </c>
      <c r="I10" s="17" t="s">
        <v>81</v>
      </c>
      <c r="J10" s="16" t="s">
        <v>54</v>
      </c>
      <c r="K10" s="17" t="s">
        <v>70</v>
      </c>
      <c r="L10" s="16" t="s">
        <v>82</v>
      </c>
      <c r="M10" s="17" t="s">
        <v>83</v>
      </c>
      <c r="N10" s="16" t="s">
        <v>80</v>
      </c>
      <c r="O10" s="17" t="s">
        <v>84</v>
      </c>
      <c r="P10" s="16" t="s">
        <v>85</v>
      </c>
      <c r="Q10" s="17" t="s">
        <v>86</v>
      </c>
      <c r="R10" s="16" t="s">
        <v>87</v>
      </c>
      <c r="S10" s="17" t="s">
        <v>88</v>
      </c>
      <c r="T10" s="18" t="n">
        <f>32556</f>
        <v>32556.0</v>
      </c>
      <c r="U10" s="19" t="n">
        <f>875</f>
        <v>875.0</v>
      </c>
      <c r="V10" s="19" t="n">
        <v>810.0</v>
      </c>
      <c r="W10" s="23"/>
      <c r="X10" s="19" t="n">
        <f>28402250000</f>
        <v>2.840225E10</v>
      </c>
      <c r="Y10" s="19" t="n">
        <v>2.62872E10</v>
      </c>
      <c r="Z10" s="23"/>
      <c r="AA10" s="16"/>
      <c r="AB10" s="20" t="n">
        <f>1531</f>
        <v>1531.0</v>
      </c>
      <c r="AC10" s="21" t="n">
        <f>14</f>
        <v>14.0</v>
      </c>
    </row>
    <row r="11">
      <c r="A11" s="13" t="s">
        <v>46</v>
      </c>
      <c r="B11" s="14" t="s">
        <v>47</v>
      </c>
      <c r="C11" s="14" t="s">
        <v>48</v>
      </c>
      <c r="D11" s="22"/>
      <c r="E11" s="14" t="s">
        <v>89</v>
      </c>
      <c r="F11" s="15" t="s">
        <v>50</v>
      </c>
      <c r="G11" s="15" t="s">
        <v>90</v>
      </c>
      <c r="H11" s="16" t="s">
        <v>52</v>
      </c>
      <c r="I11" s="17" t="s">
        <v>91</v>
      </c>
      <c r="J11" s="16" t="s">
        <v>92</v>
      </c>
      <c r="K11" s="17" t="s">
        <v>93</v>
      </c>
      <c r="L11" s="16" t="s">
        <v>94</v>
      </c>
      <c r="M11" s="17" t="s">
        <v>95</v>
      </c>
      <c r="N11" s="16" t="s">
        <v>52</v>
      </c>
      <c r="O11" s="17" t="s">
        <v>96</v>
      </c>
      <c r="P11" s="16" t="s">
        <v>52</v>
      </c>
      <c r="Q11" s="17" t="s">
        <v>97</v>
      </c>
      <c r="R11" s="16" t="s">
        <v>59</v>
      </c>
      <c r="S11" s="17" t="s">
        <v>98</v>
      </c>
      <c r="T11" s="18" t="n">
        <f>32329</f>
        <v>32329.0</v>
      </c>
      <c r="U11" s="19" t="n">
        <f>9622</f>
        <v>9622.0</v>
      </c>
      <c r="V11" s="19" t="n">
        <v>9557.0</v>
      </c>
      <c r="W11" s="23"/>
      <c r="X11" s="19" t="n">
        <f>311251630000</f>
        <v>3.1125163E11</v>
      </c>
      <c r="Y11" s="19" t="n">
        <v>3.0916315E11</v>
      </c>
      <c r="Z11" s="23"/>
      <c r="AA11" s="16"/>
      <c r="AB11" s="20" t="n">
        <f>32395</f>
        <v>32395.0</v>
      </c>
      <c r="AC11" s="21" t="n">
        <f>16</f>
        <v>16.0</v>
      </c>
    </row>
    <row r="12">
      <c r="A12" s="13" t="s">
        <v>46</v>
      </c>
      <c r="B12" s="14" t="s">
        <v>47</v>
      </c>
      <c r="C12" s="14" t="s">
        <v>48</v>
      </c>
      <c r="D12" s="22"/>
      <c r="E12" s="14" t="s">
        <v>99</v>
      </c>
      <c r="F12" s="15" t="s">
        <v>100</v>
      </c>
      <c r="G12" s="15" t="s">
        <v>101</v>
      </c>
      <c r="H12" s="16" t="s">
        <v>102</v>
      </c>
      <c r="I12" s="17" t="s">
        <v>103</v>
      </c>
      <c r="J12" s="16" t="s">
        <v>102</v>
      </c>
      <c r="K12" s="17" t="s">
        <v>103</v>
      </c>
      <c r="L12" s="16"/>
      <c r="M12" s="17"/>
      <c r="N12" s="16" t="s">
        <v>102</v>
      </c>
      <c r="O12" s="17" t="s">
        <v>103</v>
      </c>
      <c r="P12" s="16"/>
      <c r="Q12" s="17"/>
      <c r="R12" s="16" t="s">
        <v>102</v>
      </c>
      <c r="S12" s="17" t="s">
        <v>103</v>
      </c>
      <c r="T12" s="18" t="n">
        <f>32293.5</f>
        <v>32293.5</v>
      </c>
      <c r="U12" s="19" t="n">
        <f>1</f>
        <v>1.0</v>
      </c>
      <c r="V12" s="19"/>
      <c r="W12" s="23"/>
      <c r="X12" s="19" t="n">
        <f>32780000</f>
        <v>3.278E7</v>
      </c>
      <c r="Y12" s="19"/>
      <c r="Z12" s="23"/>
      <c r="AA12" s="16"/>
      <c r="AB12" s="20" t="n">
        <f>4</f>
        <v>4.0</v>
      </c>
      <c r="AC12" s="21" t="n">
        <f>1</f>
        <v>1.0</v>
      </c>
    </row>
    <row r="13">
      <c r="A13" s="13" t="s">
        <v>46</v>
      </c>
      <c r="B13" s="14" t="s">
        <v>47</v>
      </c>
      <c r="C13" s="14" t="s">
        <v>48</v>
      </c>
      <c r="D13" s="22"/>
      <c r="E13" s="14" t="s">
        <v>104</v>
      </c>
      <c r="F13" s="15" t="s">
        <v>50</v>
      </c>
      <c r="G13" s="15" t="s">
        <v>105</v>
      </c>
      <c r="H13" s="16" t="s">
        <v>106</v>
      </c>
      <c r="I13" s="17" t="s">
        <v>107</v>
      </c>
      <c r="J13" s="16" t="s">
        <v>85</v>
      </c>
      <c r="K13" s="17" t="s">
        <v>84</v>
      </c>
      <c r="L13" s="16" t="s">
        <v>54</v>
      </c>
      <c r="M13" s="17" t="s">
        <v>108</v>
      </c>
      <c r="N13" s="16" t="s">
        <v>106</v>
      </c>
      <c r="O13" s="17" t="s">
        <v>107</v>
      </c>
      <c r="P13" s="16" t="s">
        <v>109</v>
      </c>
      <c r="Q13" s="17" t="s">
        <v>110</v>
      </c>
      <c r="R13" s="16" t="s">
        <v>85</v>
      </c>
      <c r="S13" s="17" t="s">
        <v>84</v>
      </c>
      <c r="T13" s="18" t="n">
        <f>32068.5</f>
        <v>32068.5</v>
      </c>
      <c r="U13" s="19" t="n">
        <f>354</f>
        <v>354.0</v>
      </c>
      <c r="V13" s="19" t="n">
        <v>350.0</v>
      </c>
      <c r="W13" s="23"/>
      <c r="X13" s="19" t="n">
        <f>11300960000</f>
        <v>1.130096E10</v>
      </c>
      <c r="Y13" s="19" t="n">
        <v>1.11746E10</v>
      </c>
      <c r="Z13" s="23"/>
      <c r="AA13" s="16"/>
      <c r="AB13" s="20" t="n">
        <f>893</f>
        <v>893.0</v>
      </c>
      <c r="AC13" s="21" t="n">
        <f>2</f>
        <v>2.0</v>
      </c>
    </row>
    <row r="14">
      <c r="A14" s="13" t="s">
        <v>46</v>
      </c>
      <c r="B14" s="14" t="s">
        <v>47</v>
      </c>
      <c r="C14" s="14" t="s">
        <v>48</v>
      </c>
      <c r="D14" s="22"/>
      <c r="E14" s="14" t="s">
        <v>111</v>
      </c>
      <c r="F14" s="15" t="s">
        <v>50</v>
      </c>
      <c r="G14" s="15" t="s">
        <v>112</v>
      </c>
      <c r="H14" s="16" t="s">
        <v>52</v>
      </c>
      <c r="I14" s="17" t="s">
        <v>113</v>
      </c>
      <c r="J14" s="16" t="s">
        <v>114</v>
      </c>
      <c r="K14" s="17" t="s">
        <v>115</v>
      </c>
      <c r="L14" s="16" t="s">
        <v>114</v>
      </c>
      <c r="M14" s="17" t="s">
        <v>116</v>
      </c>
      <c r="N14" s="16" t="s">
        <v>52</v>
      </c>
      <c r="O14" s="17" t="s">
        <v>113</v>
      </c>
      <c r="P14" s="16" t="s">
        <v>117</v>
      </c>
      <c r="Q14" s="17" t="s">
        <v>118</v>
      </c>
      <c r="R14" s="16" t="s">
        <v>82</v>
      </c>
      <c r="S14" s="17" t="s">
        <v>119</v>
      </c>
      <c r="T14" s="18" t="n">
        <f>31859</f>
        <v>31859.0</v>
      </c>
      <c r="U14" s="19" t="n">
        <f>509</f>
        <v>509.0</v>
      </c>
      <c r="V14" s="19" t="n">
        <v>500.0</v>
      </c>
      <c r="W14" s="23"/>
      <c r="X14" s="19" t="n">
        <f>16166900000</f>
        <v>1.61669E10</v>
      </c>
      <c r="Y14" s="19" t="n">
        <v>1.58834E10</v>
      </c>
      <c r="Z14" s="23"/>
      <c r="AA14" s="16"/>
      <c r="AB14" s="20" t="n">
        <f>5602</f>
        <v>5602.0</v>
      </c>
      <c r="AC14" s="21" t="n">
        <f>5</f>
        <v>5.0</v>
      </c>
    </row>
    <row r="15">
      <c r="A15" s="13" t="s">
        <v>46</v>
      </c>
      <c r="B15" s="14" t="s">
        <v>47</v>
      </c>
      <c r="C15" s="14" t="s">
        <v>48</v>
      </c>
      <c r="D15" s="22"/>
      <c r="E15" s="14" t="s">
        <v>120</v>
      </c>
      <c r="F15" s="15" t="s">
        <v>50</v>
      </c>
      <c r="G15" s="15" t="s">
        <v>121</v>
      </c>
      <c r="H15" s="16"/>
      <c r="I15" s="17" t="s">
        <v>122</v>
      </c>
      <c r="J15" s="16"/>
      <c r="K15" s="17" t="s">
        <v>122</v>
      </c>
      <c r="L15" s="16"/>
      <c r="M15" s="17"/>
      <c r="N15" s="16"/>
      <c r="O15" s="17" t="s">
        <v>122</v>
      </c>
      <c r="P15" s="16"/>
      <c r="Q15" s="17"/>
      <c r="R15" s="16"/>
      <c r="S15" s="17" t="s">
        <v>122</v>
      </c>
      <c r="T15" s="18" t="n">
        <f>31645</f>
        <v>31645.0</v>
      </c>
      <c r="U15" s="19" t="str">
        <f>"－"</f>
        <v>－</v>
      </c>
      <c r="V15" s="19"/>
      <c r="W15" s="23"/>
      <c r="X15" s="19" t="str">
        <f>"－"</f>
        <v>－</v>
      </c>
      <c r="Y15" s="19"/>
      <c r="Z15" s="23"/>
      <c r="AA15" s="16"/>
      <c r="AB15" s="20" t="n">
        <f>218</f>
        <v>218.0</v>
      </c>
      <c r="AC15" s="21" t="str">
        <f>"－"</f>
        <v>－</v>
      </c>
    </row>
    <row r="16">
      <c r="A16" s="13" t="s">
        <v>46</v>
      </c>
      <c r="B16" s="14" t="s">
        <v>47</v>
      </c>
      <c r="C16" s="14" t="s">
        <v>48</v>
      </c>
      <c r="D16" s="22"/>
      <c r="E16" s="14" t="s">
        <v>123</v>
      </c>
      <c r="F16" s="15" t="s">
        <v>124</v>
      </c>
      <c r="G16" s="15" t="s">
        <v>125</v>
      </c>
      <c r="H16" s="16" t="s">
        <v>114</v>
      </c>
      <c r="I16" s="17" t="s">
        <v>126</v>
      </c>
      <c r="J16" s="16" t="s">
        <v>114</v>
      </c>
      <c r="K16" s="17" t="s">
        <v>126</v>
      </c>
      <c r="L16" s="16" t="s">
        <v>94</v>
      </c>
      <c r="M16" s="17" t="s">
        <v>127</v>
      </c>
      <c r="N16" s="16" t="s">
        <v>114</v>
      </c>
      <c r="O16" s="17" t="s">
        <v>126</v>
      </c>
      <c r="P16" s="16" t="s">
        <v>85</v>
      </c>
      <c r="Q16" s="17" t="s">
        <v>128</v>
      </c>
      <c r="R16" s="16" t="s">
        <v>114</v>
      </c>
      <c r="S16" s="17" t="s">
        <v>126</v>
      </c>
      <c r="T16" s="18" t="n">
        <f>31465.5</f>
        <v>31465.5</v>
      </c>
      <c r="U16" s="19" t="n">
        <f>901</f>
        <v>901.0</v>
      </c>
      <c r="V16" s="19" t="n">
        <v>900.0</v>
      </c>
      <c r="W16" s="23"/>
      <c r="X16" s="19" t="n">
        <f>28309380000</f>
        <v>2.830938E10</v>
      </c>
      <c r="Y16" s="19" t="n">
        <v>2.82775E10</v>
      </c>
      <c r="Z16" s="23"/>
      <c r="AA16" s="16"/>
      <c r="AB16" s="20" t="n">
        <f>3750</f>
        <v>3750.0</v>
      </c>
      <c r="AC16" s="21" t="n">
        <f>1</f>
        <v>1.0</v>
      </c>
    </row>
    <row r="17">
      <c r="A17" s="13" t="s">
        <v>46</v>
      </c>
      <c r="B17" s="14" t="s">
        <v>47</v>
      </c>
      <c r="C17" s="14" t="s">
        <v>48</v>
      </c>
      <c r="D17" s="22"/>
      <c r="E17" s="14" t="s">
        <v>129</v>
      </c>
      <c r="F17" s="15" t="s">
        <v>130</v>
      </c>
      <c r="G17" s="15" t="s">
        <v>131</v>
      </c>
      <c r="H17" s="16" t="s">
        <v>80</v>
      </c>
      <c r="I17" s="17" t="s">
        <v>132</v>
      </c>
      <c r="J17" s="16" t="s">
        <v>106</v>
      </c>
      <c r="K17" s="17" t="s">
        <v>133</v>
      </c>
      <c r="L17" s="16"/>
      <c r="M17" s="17"/>
      <c r="N17" s="16" t="s">
        <v>80</v>
      </c>
      <c r="O17" s="17" t="s">
        <v>132</v>
      </c>
      <c r="P17" s="16"/>
      <c r="Q17" s="17"/>
      <c r="R17" s="16" t="s">
        <v>106</v>
      </c>
      <c r="S17" s="17" t="s">
        <v>133</v>
      </c>
      <c r="T17" s="18" t="n">
        <f>31297.5</f>
        <v>31297.5</v>
      </c>
      <c r="U17" s="19" t="n">
        <f>4</f>
        <v>4.0</v>
      </c>
      <c r="V17" s="19"/>
      <c r="W17" s="23"/>
      <c r="X17" s="19" t="n">
        <f>123060000</f>
        <v>1.2306E8</v>
      </c>
      <c r="Y17" s="19"/>
      <c r="Z17" s="23"/>
      <c r="AA17" s="16"/>
      <c r="AB17" s="20" t="n">
        <f>38</f>
        <v>38.0</v>
      </c>
      <c r="AC17" s="21" t="n">
        <f>2</f>
        <v>2.0</v>
      </c>
    </row>
    <row r="18">
      <c r="A18" s="13" t="s">
        <v>46</v>
      </c>
      <c r="B18" s="14" t="s">
        <v>47</v>
      </c>
      <c r="C18" s="14" t="s">
        <v>48</v>
      </c>
      <c r="D18" s="22"/>
      <c r="E18" s="14" t="s">
        <v>134</v>
      </c>
      <c r="F18" s="15" t="s">
        <v>135</v>
      </c>
      <c r="G18" s="15" t="s">
        <v>136</v>
      </c>
      <c r="H18" s="16"/>
      <c r="I18" s="17" t="s">
        <v>122</v>
      </c>
      <c r="J18" s="16"/>
      <c r="K18" s="17" t="s">
        <v>122</v>
      </c>
      <c r="L18" s="16" t="s">
        <v>117</v>
      </c>
      <c r="M18" s="17" t="s">
        <v>137</v>
      </c>
      <c r="N18" s="16"/>
      <c r="O18" s="17" t="s">
        <v>122</v>
      </c>
      <c r="P18" s="16" t="s">
        <v>117</v>
      </c>
      <c r="Q18" s="17" t="s">
        <v>138</v>
      </c>
      <c r="R18" s="16"/>
      <c r="S18" s="17" t="s">
        <v>122</v>
      </c>
      <c r="T18" s="18" t="n">
        <f>31124</f>
        <v>31124.0</v>
      </c>
      <c r="U18" s="19" t="n">
        <f>162</f>
        <v>162.0</v>
      </c>
      <c r="V18" s="19" t="n">
        <v>162.0</v>
      </c>
      <c r="W18" s="23"/>
      <c r="X18" s="19" t="n">
        <f>4882700000</f>
        <v>4.8827E9</v>
      </c>
      <c r="Y18" s="19" t="n">
        <v>4.8827E9</v>
      </c>
      <c r="Z18" s="23"/>
      <c r="AA18" s="16"/>
      <c r="AB18" s="20" t="n">
        <f>1866</f>
        <v>1866.0</v>
      </c>
      <c r="AC18" s="21" t="str">
        <f>"－"</f>
        <v>－</v>
      </c>
    </row>
    <row r="19">
      <c r="A19" s="13" t="s">
        <v>46</v>
      </c>
      <c r="B19" s="14" t="s">
        <v>47</v>
      </c>
      <c r="C19" s="14" t="s">
        <v>48</v>
      </c>
      <c r="D19" s="22"/>
      <c r="E19" s="14" t="s">
        <v>139</v>
      </c>
      <c r="F19" s="15" t="s">
        <v>140</v>
      </c>
      <c r="G19" s="15" t="s">
        <v>141</v>
      </c>
      <c r="H19" s="16" t="s">
        <v>109</v>
      </c>
      <c r="I19" s="17" t="s">
        <v>142</v>
      </c>
      <c r="J19" s="16" t="s">
        <v>109</v>
      </c>
      <c r="K19" s="17" t="s">
        <v>142</v>
      </c>
      <c r="L19" s="16"/>
      <c r="M19" s="17"/>
      <c r="N19" s="16" t="s">
        <v>109</v>
      </c>
      <c r="O19" s="17" t="s">
        <v>142</v>
      </c>
      <c r="P19" s="16"/>
      <c r="Q19" s="17"/>
      <c r="R19" s="16" t="s">
        <v>109</v>
      </c>
      <c r="S19" s="17" t="s">
        <v>142</v>
      </c>
      <c r="T19" s="18" t="n">
        <f>30990</f>
        <v>30990.0</v>
      </c>
      <c r="U19" s="19" t="n">
        <f>1</f>
        <v>1.0</v>
      </c>
      <c r="V19" s="19"/>
      <c r="W19" s="23"/>
      <c r="X19" s="19" t="n">
        <f>31210000</f>
        <v>3.121E7</v>
      </c>
      <c r="Y19" s="19"/>
      <c r="Z19" s="23"/>
      <c r="AA19" s="16"/>
      <c r="AB19" s="20" t="n">
        <f>2</f>
        <v>2.0</v>
      </c>
      <c r="AC19" s="21" t="n">
        <f>1</f>
        <v>1.0</v>
      </c>
    </row>
    <row r="20">
      <c r="A20" s="13" t="s">
        <v>46</v>
      </c>
      <c r="B20" s="14" t="s">
        <v>47</v>
      </c>
      <c r="C20" s="14" t="s">
        <v>48</v>
      </c>
      <c r="D20" s="22"/>
      <c r="E20" s="14" t="s">
        <v>143</v>
      </c>
      <c r="F20" s="15" t="s">
        <v>144</v>
      </c>
      <c r="G20" s="15" t="s">
        <v>145</v>
      </c>
      <c r="H20" s="16"/>
      <c r="I20" s="17" t="s">
        <v>122</v>
      </c>
      <c r="J20" s="16"/>
      <c r="K20" s="17" t="s">
        <v>122</v>
      </c>
      <c r="L20" s="16"/>
      <c r="M20" s="17"/>
      <c r="N20" s="16"/>
      <c r="O20" s="17" t="s">
        <v>122</v>
      </c>
      <c r="P20" s="16"/>
      <c r="Q20" s="17"/>
      <c r="R20" s="16"/>
      <c r="S20" s="17" t="s">
        <v>122</v>
      </c>
      <c r="T20" s="18" t="n">
        <f>30850</f>
        <v>30850.0</v>
      </c>
      <c r="U20" s="19" t="str">
        <f>"－"</f>
        <v>－</v>
      </c>
      <c r="V20" s="19"/>
      <c r="W20" s="23"/>
      <c r="X20" s="19" t="str">
        <f>"－"</f>
        <v>－</v>
      </c>
      <c r="Y20" s="19"/>
      <c r="Z20" s="23"/>
      <c r="AA20" s="16"/>
      <c r="AB20" s="20" t="n">
        <f>884</f>
        <v>884.0</v>
      </c>
      <c r="AC20" s="21" t="str">
        <f>"－"</f>
        <v>－</v>
      </c>
    </row>
    <row r="21">
      <c r="A21" s="13" t="s">
        <v>46</v>
      </c>
      <c r="B21" s="14" t="s">
        <v>47</v>
      </c>
      <c r="C21" s="14" t="s">
        <v>48</v>
      </c>
      <c r="D21" s="22"/>
      <c r="E21" s="14" t="s">
        <v>146</v>
      </c>
      <c r="F21" s="15" t="s">
        <v>147</v>
      </c>
      <c r="G21" s="15" t="s">
        <v>148</v>
      </c>
      <c r="H21" s="16"/>
      <c r="I21" s="17" t="s">
        <v>122</v>
      </c>
      <c r="J21" s="16"/>
      <c r="K21" s="17" t="s">
        <v>122</v>
      </c>
      <c r="L21" s="16"/>
      <c r="M21" s="17"/>
      <c r="N21" s="16"/>
      <c r="O21" s="17" t="s">
        <v>122</v>
      </c>
      <c r="P21" s="16"/>
      <c r="Q21" s="17"/>
      <c r="R21" s="16"/>
      <c r="S21" s="17" t="s">
        <v>122</v>
      </c>
      <c r="T21" s="18" t="n">
        <f>30714.5</f>
        <v>30714.5</v>
      </c>
      <c r="U21" s="19" t="str">
        <f>"－"</f>
        <v>－</v>
      </c>
      <c r="V21" s="19"/>
      <c r="W21" s="23"/>
      <c r="X21" s="19" t="str">
        <f>"－"</f>
        <v>－</v>
      </c>
      <c r="Y21" s="19"/>
      <c r="Z21" s="23"/>
      <c r="AA21" s="16"/>
      <c r="AB21" s="20" t="str">
        <f>"－"</f>
        <v>－</v>
      </c>
      <c r="AC21" s="21" t="str">
        <f>"－"</f>
        <v>－</v>
      </c>
    </row>
    <row r="22">
      <c r="A22" s="13" t="s">
        <v>46</v>
      </c>
      <c r="B22" s="14" t="s">
        <v>47</v>
      </c>
      <c r="C22" s="14" t="s">
        <v>48</v>
      </c>
      <c r="D22" s="22"/>
      <c r="E22" s="14" t="s">
        <v>149</v>
      </c>
      <c r="F22" s="15" t="s">
        <v>150</v>
      </c>
      <c r="G22" s="15" t="s">
        <v>151</v>
      </c>
      <c r="H22" s="16"/>
      <c r="I22" s="17" t="s">
        <v>122</v>
      </c>
      <c r="J22" s="16"/>
      <c r="K22" s="17" t="s">
        <v>122</v>
      </c>
      <c r="L22" s="16"/>
      <c r="M22" s="17"/>
      <c r="N22" s="16"/>
      <c r="O22" s="17" t="s">
        <v>122</v>
      </c>
      <c r="P22" s="16"/>
      <c r="Q22" s="17"/>
      <c r="R22" s="16"/>
      <c r="S22" s="17" t="s">
        <v>122</v>
      </c>
      <c r="T22" s="18" t="n">
        <f>30617</f>
        <v>30617.0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>"－"</f>
        <v>－</v>
      </c>
    </row>
    <row r="23">
      <c r="A23" s="13" t="s">
        <v>46</v>
      </c>
      <c r="B23" s="14" t="s">
        <v>47</v>
      </c>
      <c r="C23" s="14" t="s">
        <v>48</v>
      </c>
      <c r="D23" s="22"/>
      <c r="E23" s="14" t="s">
        <v>152</v>
      </c>
      <c r="F23" s="15" t="s">
        <v>153</v>
      </c>
      <c r="G23" s="15" t="s">
        <v>154</v>
      </c>
      <c r="H23" s="16"/>
      <c r="I23" s="17" t="s">
        <v>122</v>
      </c>
      <c r="J23" s="16"/>
      <c r="K23" s="17" t="s">
        <v>122</v>
      </c>
      <c r="L23" s="16"/>
      <c r="M23" s="17"/>
      <c r="N23" s="16"/>
      <c r="O23" s="17" t="s">
        <v>122</v>
      </c>
      <c r="P23" s="16"/>
      <c r="Q23" s="17"/>
      <c r="R23" s="16"/>
      <c r="S23" s="17" t="s">
        <v>122</v>
      </c>
      <c r="T23" s="18" t="n">
        <f>30523</f>
        <v>30523.0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>"－"</f>
        <v>－</v>
      </c>
    </row>
    <row r="24">
      <c r="A24" s="13" t="s">
        <v>46</v>
      </c>
      <c r="B24" s="14" t="s">
        <v>47</v>
      </c>
      <c r="C24" s="14" t="s">
        <v>48</v>
      </c>
      <c r="D24" s="22"/>
      <c r="E24" s="14" t="s">
        <v>155</v>
      </c>
      <c r="F24" s="15" t="s">
        <v>156</v>
      </c>
      <c r="G24" s="15" t="s">
        <v>157</v>
      </c>
      <c r="H24" s="16"/>
      <c r="I24" s="17" t="s">
        <v>122</v>
      </c>
      <c r="J24" s="16"/>
      <c r="K24" s="17" t="s">
        <v>122</v>
      </c>
      <c r="L24" s="16"/>
      <c r="M24" s="17"/>
      <c r="N24" s="16"/>
      <c r="O24" s="17" t="s">
        <v>122</v>
      </c>
      <c r="P24" s="16"/>
      <c r="Q24" s="17"/>
      <c r="R24" s="16"/>
      <c r="S24" s="17" t="s">
        <v>122</v>
      </c>
      <c r="T24" s="18" t="n">
        <f>30455.5</f>
        <v>30455.5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str">
        <f>"－"</f>
        <v>－</v>
      </c>
      <c r="AC24" s="21" t="str">
        <f>"－"</f>
        <v>－</v>
      </c>
    </row>
    <row r="25">
      <c r="A25" s="13" t="s">
        <v>46</v>
      </c>
      <c r="B25" s="14" t="s">
        <v>47</v>
      </c>
      <c r="C25" s="14" t="s">
        <v>48</v>
      </c>
      <c r="D25" s="22"/>
      <c r="E25" s="14" t="s">
        <v>158</v>
      </c>
      <c r="F25" s="15" t="s">
        <v>159</v>
      </c>
      <c r="G25" s="15" t="s">
        <v>160</v>
      </c>
      <c r="H25" s="16"/>
      <c r="I25" s="17" t="s">
        <v>122</v>
      </c>
      <c r="J25" s="16"/>
      <c r="K25" s="17" t="s">
        <v>122</v>
      </c>
      <c r="L25" s="16"/>
      <c r="M25" s="17"/>
      <c r="N25" s="16"/>
      <c r="O25" s="17" t="s">
        <v>122</v>
      </c>
      <c r="P25" s="16"/>
      <c r="Q25" s="17"/>
      <c r="R25" s="16"/>
      <c r="S25" s="17" t="s">
        <v>122</v>
      </c>
      <c r="T25" s="18" t="n">
        <f>30511.5</f>
        <v>30511.5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>"－"</f>
        <v>－</v>
      </c>
    </row>
    <row r="26">
      <c r="A26" s="13" t="s">
        <v>46</v>
      </c>
      <c r="B26" s="14" t="s">
        <v>161</v>
      </c>
      <c r="C26" s="14" t="s">
        <v>162</v>
      </c>
      <c r="D26" s="22"/>
      <c r="E26" s="14" t="s">
        <v>46</v>
      </c>
      <c r="F26" s="15" t="s">
        <v>163</v>
      </c>
      <c r="G26" s="15" t="s">
        <v>164</v>
      </c>
      <c r="H26" s="16" t="s">
        <v>52</v>
      </c>
      <c r="I26" s="17" t="s">
        <v>165</v>
      </c>
      <c r="J26" s="16" t="s">
        <v>80</v>
      </c>
      <c r="K26" s="17" t="s">
        <v>166</v>
      </c>
      <c r="L26" s="16" t="s">
        <v>80</v>
      </c>
      <c r="M26" s="17" t="s">
        <v>167</v>
      </c>
      <c r="N26" s="16" t="s">
        <v>52</v>
      </c>
      <c r="O26" s="17" t="s">
        <v>168</v>
      </c>
      <c r="P26" s="16" t="s">
        <v>52</v>
      </c>
      <c r="Q26" s="17" t="s">
        <v>169</v>
      </c>
      <c r="R26" s="16" t="s">
        <v>85</v>
      </c>
      <c r="S26" s="17" t="s">
        <v>170</v>
      </c>
      <c r="T26" s="18" t="n">
        <f>32198.33</f>
        <v>32198.33</v>
      </c>
      <c r="U26" s="19" t="n">
        <f>299794</f>
        <v>299794.0</v>
      </c>
      <c r="V26" s="19" t="n">
        <v>81025.0</v>
      </c>
      <c r="W26" s="23" t="n">
        <v>15168.0</v>
      </c>
      <c r="X26" s="19" t="n">
        <f>964853131693</f>
        <v>9.64853131693E11</v>
      </c>
      <c r="Y26" s="19" t="n">
        <v>2.62245413693E11</v>
      </c>
      <c r="Z26" s="23" t="n">
        <v>4.93457195E10</v>
      </c>
      <c r="AA26" s="16" t="s">
        <v>171</v>
      </c>
      <c r="AB26" s="20" t="n">
        <f>84314</f>
        <v>84314.0</v>
      </c>
      <c r="AC26" s="21" t="n">
        <f>6</f>
        <v>6.0</v>
      </c>
    </row>
    <row r="27">
      <c r="A27" s="13" t="s">
        <v>46</v>
      </c>
      <c r="B27" s="14" t="s">
        <v>161</v>
      </c>
      <c r="C27" s="14" t="s">
        <v>162</v>
      </c>
      <c r="D27" s="22"/>
      <c r="E27" s="14" t="s">
        <v>49</v>
      </c>
      <c r="F27" s="15" t="s">
        <v>124</v>
      </c>
      <c r="G27" s="15" t="s">
        <v>51</v>
      </c>
      <c r="H27" s="16" t="s">
        <v>52</v>
      </c>
      <c r="I27" s="17" t="s">
        <v>172</v>
      </c>
      <c r="J27" s="16" t="s">
        <v>54</v>
      </c>
      <c r="K27" s="17" t="s">
        <v>173</v>
      </c>
      <c r="L27" s="16" t="s">
        <v>54</v>
      </c>
      <c r="M27" s="17" t="s">
        <v>174</v>
      </c>
      <c r="N27" s="16" t="s">
        <v>52</v>
      </c>
      <c r="O27" s="17" t="s">
        <v>175</v>
      </c>
      <c r="P27" s="16" t="s">
        <v>52</v>
      </c>
      <c r="Q27" s="17" t="s">
        <v>176</v>
      </c>
      <c r="R27" s="16" t="s">
        <v>59</v>
      </c>
      <c r="S27" s="17" t="s">
        <v>60</v>
      </c>
      <c r="T27" s="18" t="n">
        <f>32941</f>
        <v>32941.0</v>
      </c>
      <c r="U27" s="19" t="n">
        <f>16953129</f>
        <v>1.6953129E7</v>
      </c>
      <c r="V27" s="19" t="n">
        <v>969414.0</v>
      </c>
      <c r="W27" s="23" t="n">
        <v>15949.0</v>
      </c>
      <c r="X27" s="19" t="n">
        <f>55714616381698</f>
        <v>5.5714616381698E13</v>
      </c>
      <c r="Y27" s="19" t="n">
        <v>3.188638186498E12</v>
      </c>
      <c r="Z27" s="23" t="n">
        <v>5.19086257E10</v>
      </c>
      <c r="AA27" s="16"/>
      <c r="AB27" s="20" t="n">
        <f>356502</f>
        <v>356502.0</v>
      </c>
      <c r="AC27" s="21" t="n">
        <f>20</f>
        <v>20.0</v>
      </c>
    </row>
    <row r="28">
      <c r="A28" s="13" t="s">
        <v>46</v>
      </c>
      <c r="B28" s="14" t="s">
        <v>161</v>
      </c>
      <c r="C28" s="14" t="s">
        <v>162</v>
      </c>
      <c r="D28" s="22"/>
      <c r="E28" s="14" t="s">
        <v>177</v>
      </c>
      <c r="F28" s="15" t="s">
        <v>178</v>
      </c>
      <c r="G28" s="15" t="s">
        <v>179</v>
      </c>
      <c r="H28" s="16" t="s">
        <v>52</v>
      </c>
      <c r="I28" s="17" t="s">
        <v>180</v>
      </c>
      <c r="J28" s="16" t="s">
        <v>54</v>
      </c>
      <c r="K28" s="17" t="s">
        <v>181</v>
      </c>
      <c r="L28" s="16" t="s">
        <v>54</v>
      </c>
      <c r="M28" s="17" t="s">
        <v>182</v>
      </c>
      <c r="N28" s="16" t="s">
        <v>52</v>
      </c>
      <c r="O28" s="17" t="s">
        <v>180</v>
      </c>
      <c r="P28" s="16" t="s">
        <v>52</v>
      </c>
      <c r="Q28" s="17" t="s">
        <v>183</v>
      </c>
      <c r="R28" s="16" t="s">
        <v>59</v>
      </c>
      <c r="S28" s="17" t="s">
        <v>184</v>
      </c>
      <c r="T28" s="18" t="n">
        <f>32887.25</f>
        <v>32887.25</v>
      </c>
      <c r="U28" s="19" t="n">
        <f>232837</f>
        <v>232837.0</v>
      </c>
      <c r="V28" s="19" t="n">
        <v>53006.0</v>
      </c>
      <c r="W28" s="23" t="n">
        <v>6.0</v>
      </c>
      <c r="X28" s="19" t="n">
        <f>769680856420</f>
        <v>7.6968085642E11</v>
      </c>
      <c r="Y28" s="19" t="n">
        <v>1.7422499162E11</v>
      </c>
      <c r="Z28" s="23" t="n">
        <v>1.95133E7</v>
      </c>
      <c r="AA28" s="16"/>
      <c r="AB28" s="20" t="n">
        <f>37277</f>
        <v>37277.0</v>
      </c>
      <c r="AC28" s="21" t="n">
        <f>20</f>
        <v>20.0</v>
      </c>
    </row>
    <row r="29">
      <c r="A29" s="13" t="s">
        <v>46</v>
      </c>
      <c r="B29" s="14" t="s">
        <v>161</v>
      </c>
      <c r="C29" s="14" t="s">
        <v>162</v>
      </c>
      <c r="D29" s="22"/>
      <c r="E29" s="14" t="s">
        <v>185</v>
      </c>
      <c r="F29" s="15" t="s">
        <v>186</v>
      </c>
      <c r="G29" s="15" t="s">
        <v>187</v>
      </c>
      <c r="H29" s="16" t="s">
        <v>52</v>
      </c>
      <c r="I29" s="17" t="s">
        <v>188</v>
      </c>
      <c r="J29" s="16" t="s">
        <v>54</v>
      </c>
      <c r="K29" s="17" t="s">
        <v>181</v>
      </c>
      <c r="L29" s="16" t="s">
        <v>54</v>
      </c>
      <c r="M29" s="17" t="s">
        <v>189</v>
      </c>
      <c r="N29" s="16" t="s">
        <v>52</v>
      </c>
      <c r="O29" s="17" t="s">
        <v>188</v>
      </c>
      <c r="P29" s="16" t="s">
        <v>109</v>
      </c>
      <c r="Q29" s="17" t="s">
        <v>190</v>
      </c>
      <c r="R29" s="16" t="s">
        <v>59</v>
      </c>
      <c r="S29" s="17" t="s">
        <v>191</v>
      </c>
      <c r="T29" s="18" t="n">
        <f>32906.25</f>
        <v>32906.25</v>
      </c>
      <c r="U29" s="19" t="n">
        <f>16522</f>
        <v>16522.0</v>
      </c>
      <c r="V29" s="19" t="n">
        <v>5505.0</v>
      </c>
      <c r="W29" s="23"/>
      <c r="X29" s="19" t="n">
        <f>54974796460</f>
        <v>5.497479646E10</v>
      </c>
      <c r="Y29" s="19" t="n">
        <v>1.838280346E10</v>
      </c>
      <c r="Z29" s="23"/>
      <c r="AA29" s="16"/>
      <c r="AB29" s="20" t="n">
        <f>3433</f>
        <v>3433.0</v>
      </c>
      <c r="AC29" s="21" t="n">
        <f>20</f>
        <v>20.0</v>
      </c>
    </row>
    <row r="30">
      <c r="A30" s="13" t="s">
        <v>46</v>
      </c>
      <c r="B30" s="14" t="s">
        <v>161</v>
      </c>
      <c r="C30" s="14" t="s">
        <v>162</v>
      </c>
      <c r="D30" s="22"/>
      <c r="E30" s="14" t="s">
        <v>61</v>
      </c>
      <c r="F30" s="15" t="s">
        <v>62</v>
      </c>
      <c r="G30" s="15" t="s">
        <v>63</v>
      </c>
      <c r="H30" s="16" t="s">
        <v>52</v>
      </c>
      <c r="I30" s="17" t="s">
        <v>64</v>
      </c>
      <c r="J30" s="16" t="s">
        <v>54</v>
      </c>
      <c r="K30" s="17" t="s">
        <v>192</v>
      </c>
      <c r="L30" s="16" t="s">
        <v>54</v>
      </c>
      <c r="M30" s="17" t="s">
        <v>182</v>
      </c>
      <c r="N30" s="16" t="s">
        <v>52</v>
      </c>
      <c r="O30" s="17" t="s">
        <v>193</v>
      </c>
      <c r="P30" s="16" t="s">
        <v>109</v>
      </c>
      <c r="Q30" s="17" t="s">
        <v>194</v>
      </c>
      <c r="R30" s="16" t="s">
        <v>59</v>
      </c>
      <c r="S30" s="17" t="s">
        <v>70</v>
      </c>
      <c r="T30" s="18" t="n">
        <f>32861.5</f>
        <v>32861.5</v>
      </c>
      <c r="U30" s="19" t="n">
        <f>852074</f>
        <v>852074.0</v>
      </c>
      <c r="V30" s="19" t="n">
        <v>23146.0</v>
      </c>
      <c r="W30" s="23" t="n">
        <v>775.0</v>
      </c>
      <c r="X30" s="19" t="n">
        <f>2805947223690</f>
        <v>2.80594722369E12</v>
      </c>
      <c r="Y30" s="19" t="n">
        <v>7.698551589E10</v>
      </c>
      <c r="Z30" s="23" t="n">
        <v>2.5398283E9</v>
      </c>
      <c r="AA30" s="16"/>
      <c r="AB30" s="20" t="n">
        <f>38922</f>
        <v>38922.0</v>
      </c>
      <c r="AC30" s="21" t="n">
        <f>20</f>
        <v>20.0</v>
      </c>
    </row>
    <row r="31">
      <c r="A31" s="13" t="s">
        <v>46</v>
      </c>
      <c r="B31" s="14" t="s">
        <v>161</v>
      </c>
      <c r="C31" s="14" t="s">
        <v>162</v>
      </c>
      <c r="D31" s="22"/>
      <c r="E31" s="14" t="s">
        <v>195</v>
      </c>
      <c r="F31" s="15" t="s">
        <v>196</v>
      </c>
      <c r="G31" s="15" t="s">
        <v>197</v>
      </c>
      <c r="H31" s="16" t="s">
        <v>109</v>
      </c>
      <c r="I31" s="17" t="s">
        <v>198</v>
      </c>
      <c r="J31" s="16" t="s">
        <v>66</v>
      </c>
      <c r="K31" s="17" t="s">
        <v>199</v>
      </c>
      <c r="L31" s="16"/>
      <c r="M31" s="17"/>
      <c r="N31" s="16" t="s">
        <v>200</v>
      </c>
      <c r="O31" s="17" t="s">
        <v>201</v>
      </c>
      <c r="P31" s="16"/>
      <c r="Q31" s="17"/>
      <c r="R31" s="16" t="s">
        <v>59</v>
      </c>
      <c r="S31" s="17" t="s">
        <v>202</v>
      </c>
      <c r="T31" s="18" t="n">
        <f>32966.07</f>
        <v>32966.07</v>
      </c>
      <c r="U31" s="19" t="n">
        <f>457</f>
        <v>457.0</v>
      </c>
      <c r="V31" s="19"/>
      <c r="W31" s="23"/>
      <c r="X31" s="19" t="n">
        <f>1511940000</f>
        <v>1.51194E9</v>
      </c>
      <c r="Y31" s="19"/>
      <c r="Z31" s="23"/>
      <c r="AA31" s="16"/>
      <c r="AB31" s="20" t="n">
        <f>95</f>
        <v>95.0</v>
      </c>
      <c r="AC31" s="21" t="n">
        <f>14</f>
        <v>14.0</v>
      </c>
    </row>
    <row r="32">
      <c r="A32" s="13" t="s">
        <v>46</v>
      </c>
      <c r="B32" s="14" t="s">
        <v>161</v>
      </c>
      <c r="C32" s="14" t="s">
        <v>162</v>
      </c>
      <c r="D32" s="22"/>
      <c r="E32" s="14" t="s">
        <v>71</v>
      </c>
      <c r="F32" s="15" t="s">
        <v>130</v>
      </c>
      <c r="G32" s="15" t="s">
        <v>72</v>
      </c>
      <c r="H32" s="16" t="s">
        <v>52</v>
      </c>
      <c r="I32" s="17" t="s">
        <v>203</v>
      </c>
      <c r="J32" s="16" t="s">
        <v>54</v>
      </c>
      <c r="K32" s="17" t="s">
        <v>204</v>
      </c>
      <c r="L32" s="16"/>
      <c r="M32" s="17"/>
      <c r="N32" s="16" t="s">
        <v>52</v>
      </c>
      <c r="O32" s="17" t="s">
        <v>205</v>
      </c>
      <c r="P32" s="16"/>
      <c r="Q32" s="17"/>
      <c r="R32" s="16" t="s">
        <v>59</v>
      </c>
      <c r="S32" s="17" t="s">
        <v>206</v>
      </c>
      <c r="T32" s="18" t="n">
        <f>32604.5</f>
        <v>32604.5</v>
      </c>
      <c r="U32" s="19" t="n">
        <f>20826</f>
        <v>20826.0</v>
      </c>
      <c r="V32" s="19"/>
      <c r="W32" s="23"/>
      <c r="X32" s="19" t="n">
        <f>67675452500</f>
        <v>6.76754525E10</v>
      </c>
      <c r="Y32" s="19"/>
      <c r="Z32" s="23"/>
      <c r="AA32" s="16"/>
      <c r="AB32" s="20" t="n">
        <f>2970</f>
        <v>2970.0</v>
      </c>
      <c r="AC32" s="21" t="n">
        <f>20</f>
        <v>20.0</v>
      </c>
    </row>
    <row r="33">
      <c r="A33" s="13" t="s">
        <v>46</v>
      </c>
      <c r="B33" s="14" t="s">
        <v>161</v>
      </c>
      <c r="C33" s="14" t="s">
        <v>162</v>
      </c>
      <c r="D33" s="22"/>
      <c r="E33" s="14" t="s">
        <v>77</v>
      </c>
      <c r="F33" s="15" t="s">
        <v>78</v>
      </c>
      <c r="G33" s="15" t="s">
        <v>79</v>
      </c>
      <c r="H33" s="16" t="s">
        <v>52</v>
      </c>
      <c r="I33" s="17" t="s">
        <v>207</v>
      </c>
      <c r="J33" s="16" t="s">
        <v>54</v>
      </c>
      <c r="K33" s="17" t="s">
        <v>184</v>
      </c>
      <c r="L33" s="16"/>
      <c r="M33" s="17"/>
      <c r="N33" s="16" t="s">
        <v>52</v>
      </c>
      <c r="O33" s="17" t="s">
        <v>208</v>
      </c>
      <c r="P33" s="16"/>
      <c r="Q33" s="17"/>
      <c r="R33" s="16" t="s">
        <v>59</v>
      </c>
      <c r="S33" s="17" t="s">
        <v>209</v>
      </c>
      <c r="T33" s="18" t="n">
        <f>32556</f>
        <v>32556.0</v>
      </c>
      <c r="U33" s="19" t="n">
        <f>2612</f>
        <v>2612.0</v>
      </c>
      <c r="V33" s="19"/>
      <c r="W33" s="23"/>
      <c r="X33" s="19" t="n">
        <f>8494627000</f>
        <v>8.494627E9</v>
      </c>
      <c r="Y33" s="19"/>
      <c r="Z33" s="23"/>
      <c r="AA33" s="16"/>
      <c r="AB33" s="20" t="n">
        <f>821</f>
        <v>821.0</v>
      </c>
      <c r="AC33" s="21" t="n">
        <f>20</f>
        <v>20.0</v>
      </c>
    </row>
    <row r="34">
      <c r="A34" s="13" t="s">
        <v>46</v>
      </c>
      <c r="B34" s="14" t="s">
        <v>161</v>
      </c>
      <c r="C34" s="14" t="s">
        <v>162</v>
      </c>
      <c r="D34" s="22"/>
      <c r="E34" s="14" t="s">
        <v>89</v>
      </c>
      <c r="F34" s="15" t="s">
        <v>135</v>
      </c>
      <c r="G34" s="15" t="s">
        <v>90</v>
      </c>
      <c r="H34" s="16" t="s">
        <v>52</v>
      </c>
      <c r="I34" s="17" t="s">
        <v>210</v>
      </c>
      <c r="J34" s="16" t="s">
        <v>54</v>
      </c>
      <c r="K34" s="17" t="s">
        <v>211</v>
      </c>
      <c r="L34" s="16"/>
      <c r="M34" s="17"/>
      <c r="N34" s="16" t="s">
        <v>52</v>
      </c>
      <c r="O34" s="17" t="s">
        <v>210</v>
      </c>
      <c r="P34" s="16"/>
      <c r="Q34" s="17"/>
      <c r="R34" s="16" t="s">
        <v>59</v>
      </c>
      <c r="S34" s="17" t="s">
        <v>212</v>
      </c>
      <c r="T34" s="18" t="n">
        <f>32329</f>
        <v>32329.0</v>
      </c>
      <c r="U34" s="19" t="n">
        <f>7461</f>
        <v>7461.0</v>
      </c>
      <c r="V34" s="19"/>
      <c r="W34" s="23"/>
      <c r="X34" s="19" t="n">
        <f>24087217000</f>
        <v>2.4087217E10</v>
      </c>
      <c r="Y34" s="19"/>
      <c r="Z34" s="23"/>
      <c r="AA34" s="16"/>
      <c r="AB34" s="20" t="n">
        <f>2354</f>
        <v>2354.0</v>
      </c>
      <c r="AC34" s="21" t="n">
        <f>20</f>
        <v>20.0</v>
      </c>
    </row>
    <row r="35">
      <c r="A35" s="13" t="s">
        <v>46</v>
      </c>
      <c r="B35" s="14" t="s">
        <v>161</v>
      </c>
      <c r="C35" s="14" t="s">
        <v>162</v>
      </c>
      <c r="D35" s="22"/>
      <c r="E35" s="14" t="s">
        <v>99</v>
      </c>
      <c r="F35" s="15" t="s">
        <v>100</v>
      </c>
      <c r="G35" s="15" t="s">
        <v>101</v>
      </c>
      <c r="H35" s="16" t="s">
        <v>52</v>
      </c>
      <c r="I35" s="17" t="s">
        <v>213</v>
      </c>
      <c r="J35" s="16" t="s">
        <v>66</v>
      </c>
      <c r="K35" s="17" t="s">
        <v>214</v>
      </c>
      <c r="L35" s="16"/>
      <c r="M35" s="17"/>
      <c r="N35" s="16" t="s">
        <v>52</v>
      </c>
      <c r="O35" s="17" t="s">
        <v>213</v>
      </c>
      <c r="P35" s="16"/>
      <c r="Q35" s="17"/>
      <c r="R35" s="16" t="s">
        <v>59</v>
      </c>
      <c r="S35" s="17" t="s">
        <v>103</v>
      </c>
      <c r="T35" s="18" t="n">
        <f>32293.5</f>
        <v>32293.5</v>
      </c>
      <c r="U35" s="19" t="n">
        <f>265</f>
        <v>265.0</v>
      </c>
      <c r="V35" s="19"/>
      <c r="W35" s="23"/>
      <c r="X35" s="19" t="n">
        <f>861089000</f>
        <v>8.61089E8</v>
      </c>
      <c r="Y35" s="19"/>
      <c r="Z35" s="23"/>
      <c r="AA35" s="16"/>
      <c r="AB35" s="20" t="n">
        <f>101</f>
        <v>101.0</v>
      </c>
      <c r="AC35" s="21" t="n">
        <f>20</f>
        <v>20.0</v>
      </c>
    </row>
    <row r="36">
      <c r="A36" s="13" t="s">
        <v>46</v>
      </c>
      <c r="B36" s="14" t="s">
        <v>161</v>
      </c>
      <c r="C36" s="14" t="s">
        <v>162</v>
      </c>
      <c r="D36" s="22"/>
      <c r="E36" s="14" t="s">
        <v>104</v>
      </c>
      <c r="F36" s="15" t="s">
        <v>140</v>
      </c>
      <c r="G36" s="15" t="s">
        <v>105</v>
      </c>
      <c r="H36" s="16" t="s">
        <v>52</v>
      </c>
      <c r="I36" s="17" t="s">
        <v>215</v>
      </c>
      <c r="J36" s="16" t="s">
        <v>94</v>
      </c>
      <c r="K36" s="17" t="s">
        <v>216</v>
      </c>
      <c r="L36" s="16"/>
      <c r="M36" s="17"/>
      <c r="N36" s="16" t="s">
        <v>52</v>
      </c>
      <c r="O36" s="17" t="s">
        <v>215</v>
      </c>
      <c r="P36" s="16"/>
      <c r="Q36" s="17"/>
      <c r="R36" s="16" t="s">
        <v>59</v>
      </c>
      <c r="S36" s="17" t="s">
        <v>217</v>
      </c>
      <c r="T36" s="18" t="n">
        <f>32068.5</f>
        <v>32068.5</v>
      </c>
      <c r="U36" s="19" t="n">
        <f>401</f>
        <v>401.0</v>
      </c>
      <c r="V36" s="19"/>
      <c r="W36" s="23"/>
      <c r="X36" s="19" t="n">
        <f>1282688500</f>
        <v>1.2826885E9</v>
      </c>
      <c r="Y36" s="19"/>
      <c r="Z36" s="23"/>
      <c r="AA36" s="16"/>
      <c r="AB36" s="20" t="n">
        <f>487</f>
        <v>487.0</v>
      </c>
      <c r="AC36" s="21" t="n">
        <f>20</f>
        <v>20.0</v>
      </c>
    </row>
    <row r="37">
      <c r="A37" s="13" t="s">
        <v>46</v>
      </c>
      <c r="B37" s="14" t="s">
        <v>161</v>
      </c>
      <c r="C37" s="14" t="s">
        <v>162</v>
      </c>
      <c r="D37" s="22"/>
      <c r="E37" s="14" t="s">
        <v>111</v>
      </c>
      <c r="F37" s="15" t="s">
        <v>144</v>
      </c>
      <c r="G37" s="15" t="s">
        <v>112</v>
      </c>
      <c r="H37" s="16" t="s">
        <v>52</v>
      </c>
      <c r="I37" s="17" t="s">
        <v>218</v>
      </c>
      <c r="J37" s="16" t="s">
        <v>54</v>
      </c>
      <c r="K37" s="17" t="s">
        <v>219</v>
      </c>
      <c r="L37" s="16"/>
      <c r="M37" s="17"/>
      <c r="N37" s="16" t="s">
        <v>52</v>
      </c>
      <c r="O37" s="17" t="s">
        <v>218</v>
      </c>
      <c r="P37" s="16"/>
      <c r="Q37" s="17"/>
      <c r="R37" s="16" t="s">
        <v>59</v>
      </c>
      <c r="S37" s="17" t="s">
        <v>220</v>
      </c>
      <c r="T37" s="18" t="n">
        <f>31859</f>
        <v>31859.0</v>
      </c>
      <c r="U37" s="19" t="n">
        <f>1535</f>
        <v>1535.0</v>
      </c>
      <c r="V37" s="19"/>
      <c r="W37" s="23"/>
      <c r="X37" s="19" t="n">
        <f>4886821500</f>
        <v>4.8868215E9</v>
      </c>
      <c r="Y37" s="19"/>
      <c r="Z37" s="23"/>
      <c r="AA37" s="16"/>
      <c r="AB37" s="20" t="n">
        <f>778</f>
        <v>778.0</v>
      </c>
      <c r="AC37" s="21" t="n">
        <f>20</f>
        <v>20.0</v>
      </c>
    </row>
    <row r="38">
      <c r="A38" s="13" t="s">
        <v>46</v>
      </c>
      <c r="B38" s="14" t="s">
        <v>161</v>
      </c>
      <c r="C38" s="14" t="s">
        <v>162</v>
      </c>
      <c r="D38" s="22"/>
      <c r="E38" s="14" t="s">
        <v>120</v>
      </c>
      <c r="F38" s="15" t="s">
        <v>147</v>
      </c>
      <c r="G38" s="15" t="s">
        <v>121</v>
      </c>
      <c r="H38" s="16" t="s">
        <v>80</v>
      </c>
      <c r="I38" s="17" t="s">
        <v>221</v>
      </c>
      <c r="J38" s="16" t="s">
        <v>54</v>
      </c>
      <c r="K38" s="17" t="s">
        <v>222</v>
      </c>
      <c r="L38" s="16"/>
      <c r="M38" s="17"/>
      <c r="N38" s="16" t="s">
        <v>80</v>
      </c>
      <c r="O38" s="17" t="s">
        <v>221</v>
      </c>
      <c r="P38" s="16"/>
      <c r="Q38" s="17"/>
      <c r="R38" s="16" t="s">
        <v>102</v>
      </c>
      <c r="S38" s="17" t="s">
        <v>223</v>
      </c>
      <c r="T38" s="18" t="n">
        <f>31645</f>
        <v>31645.0</v>
      </c>
      <c r="U38" s="19" t="n">
        <f>19</f>
        <v>19.0</v>
      </c>
      <c r="V38" s="19"/>
      <c r="W38" s="23"/>
      <c r="X38" s="19" t="n">
        <f>60184000</f>
        <v>6.0184E7</v>
      </c>
      <c r="Y38" s="19"/>
      <c r="Z38" s="23"/>
      <c r="AA38" s="16"/>
      <c r="AB38" s="20" t="n">
        <f>220</f>
        <v>220.0</v>
      </c>
      <c r="AC38" s="21" t="n">
        <f>7</f>
        <v>7.0</v>
      </c>
    </row>
    <row r="39">
      <c r="A39" s="13" t="s">
        <v>46</v>
      </c>
      <c r="B39" s="14" t="s">
        <v>161</v>
      </c>
      <c r="C39" s="14" t="s">
        <v>162</v>
      </c>
      <c r="D39" s="22"/>
      <c r="E39" s="14" t="s">
        <v>123</v>
      </c>
      <c r="F39" s="15" t="s">
        <v>150</v>
      </c>
      <c r="G39" s="15" t="s">
        <v>125</v>
      </c>
      <c r="H39" s="16" t="s">
        <v>52</v>
      </c>
      <c r="I39" s="17" t="s">
        <v>224</v>
      </c>
      <c r="J39" s="16" t="s">
        <v>54</v>
      </c>
      <c r="K39" s="17" t="s">
        <v>225</v>
      </c>
      <c r="L39" s="16"/>
      <c r="M39" s="17"/>
      <c r="N39" s="16" t="s">
        <v>52</v>
      </c>
      <c r="O39" s="17" t="s">
        <v>224</v>
      </c>
      <c r="P39" s="16"/>
      <c r="Q39" s="17"/>
      <c r="R39" s="16" t="s">
        <v>59</v>
      </c>
      <c r="S39" s="17" t="s">
        <v>226</v>
      </c>
      <c r="T39" s="18" t="n">
        <f>31465.5</f>
        <v>31465.5</v>
      </c>
      <c r="U39" s="19" t="n">
        <f>128</f>
        <v>128.0</v>
      </c>
      <c r="V39" s="19"/>
      <c r="W39" s="23"/>
      <c r="X39" s="19" t="n">
        <f>405913500</f>
        <v>4.059135E8</v>
      </c>
      <c r="Y39" s="19"/>
      <c r="Z39" s="23"/>
      <c r="AA39" s="16"/>
      <c r="AB39" s="20" t="n">
        <f>240</f>
        <v>240.0</v>
      </c>
      <c r="AC39" s="21" t="n">
        <f>16</f>
        <v>16.0</v>
      </c>
    </row>
    <row r="40">
      <c r="A40" s="13" t="s">
        <v>46</v>
      </c>
      <c r="B40" s="14" t="s">
        <v>161</v>
      </c>
      <c r="C40" s="14" t="s">
        <v>162</v>
      </c>
      <c r="D40" s="22"/>
      <c r="E40" s="14" t="s">
        <v>129</v>
      </c>
      <c r="F40" s="15" t="s">
        <v>153</v>
      </c>
      <c r="G40" s="15" t="s">
        <v>131</v>
      </c>
      <c r="H40" s="16" t="s">
        <v>52</v>
      </c>
      <c r="I40" s="17" t="s">
        <v>227</v>
      </c>
      <c r="J40" s="16" t="s">
        <v>66</v>
      </c>
      <c r="K40" s="17" t="s">
        <v>228</v>
      </c>
      <c r="L40" s="16"/>
      <c r="M40" s="17"/>
      <c r="N40" s="16" t="s">
        <v>52</v>
      </c>
      <c r="O40" s="17" t="s">
        <v>227</v>
      </c>
      <c r="P40" s="16"/>
      <c r="Q40" s="17"/>
      <c r="R40" s="16" t="s">
        <v>66</v>
      </c>
      <c r="S40" s="17" t="s">
        <v>228</v>
      </c>
      <c r="T40" s="18" t="n">
        <f>31297.5</f>
        <v>31297.5</v>
      </c>
      <c r="U40" s="19" t="n">
        <f>21</f>
        <v>21.0</v>
      </c>
      <c r="V40" s="19"/>
      <c r="W40" s="23"/>
      <c r="X40" s="19" t="n">
        <f>65266000</f>
        <v>6.5266E7</v>
      </c>
      <c r="Y40" s="19"/>
      <c r="Z40" s="23"/>
      <c r="AA40" s="16"/>
      <c r="AB40" s="20" t="n">
        <f>155</f>
        <v>155.0</v>
      </c>
      <c r="AC40" s="21" t="n">
        <f>10</f>
        <v>10.0</v>
      </c>
    </row>
    <row r="41">
      <c r="A41" s="13" t="s">
        <v>46</v>
      </c>
      <c r="B41" s="14" t="s">
        <v>161</v>
      </c>
      <c r="C41" s="14" t="s">
        <v>162</v>
      </c>
      <c r="D41" s="22"/>
      <c r="E41" s="14" t="s">
        <v>134</v>
      </c>
      <c r="F41" s="15" t="s">
        <v>156</v>
      </c>
      <c r="G41" s="15" t="s">
        <v>136</v>
      </c>
      <c r="H41" s="16" t="s">
        <v>52</v>
      </c>
      <c r="I41" s="17" t="s">
        <v>229</v>
      </c>
      <c r="J41" s="16" t="s">
        <v>94</v>
      </c>
      <c r="K41" s="17" t="s">
        <v>230</v>
      </c>
      <c r="L41" s="16"/>
      <c r="M41" s="17"/>
      <c r="N41" s="16" t="s">
        <v>52</v>
      </c>
      <c r="O41" s="17" t="s">
        <v>229</v>
      </c>
      <c r="P41" s="16"/>
      <c r="Q41" s="17"/>
      <c r="R41" s="16" t="s">
        <v>59</v>
      </c>
      <c r="S41" s="17" t="s">
        <v>231</v>
      </c>
      <c r="T41" s="18" t="n">
        <f>31124</f>
        <v>31124.0</v>
      </c>
      <c r="U41" s="19" t="n">
        <f>116</f>
        <v>116.0</v>
      </c>
      <c r="V41" s="19"/>
      <c r="W41" s="23"/>
      <c r="X41" s="19" t="n">
        <f>363666500</f>
        <v>3.636665E8</v>
      </c>
      <c r="Y41" s="19"/>
      <c r="Z41" s="23"/>
      <c r="AA41" s="16"/>
      <c r="AB41" s="20" t="n">
        <f>433</f>
        <v>433.0</v>
      </c>
      <c r="AC41" s="21" t="n">
        <f>16</f>
        <v>16.0</v>
      </c>
    </row>
    <row r="42">
      <c r="A42" s="13" t="s">
        <v>46</v>
      </c>
      <c r="B42" s="14" t="s">
        <v>161</v>
      </c>
      <c r="C42" s="14" t="s">
        <v>162</v>
      </c>
      <c r="D42" s="22"/>
      <c r="E42" s="14" t="s">
        <v>139</v>
      </c>
      <c r="F42" s="15" t="s">
        <v>159</v>
      </c>
      <c r="G42" s="15" t="s">
        <v>141</v>
      </c>
      <c r="H42" s="16" t="s">
        <v>52</v>
      </c>
      <c r="I42" s="17" t="s">
        <v>232</v>
      </c>
      <c r="J42" s="16" t="s">
        <v>94</v>
      </c>
      <c r="K42" s="17" t="s">
        <v>233</v>
      </c>
      <c r="L42" s="16"/>
      <c r="M42" s="17"/>
      <c r="N42" s="16" t="s">
        <v>52</v>
      </c>
      <c r="O42" s="17" t="s">
        <v>232</v>
      </c>
      <c r="P42" s="16"/>
      <c r="Q42" s="17"/>
      <c r="R42" s="16" t="s">
        <v>94</v>
      </c>
      <c r="S42" s="17" t="s">
        <v>233</v>
      </c>
      <c r="T42" s="18" t="n">
        <f>30990</f>
        <v>30990.0</v>
      </c>
      <c r="U42" s="19" t="n">
        <f>65</f>
        <v>65.0</v>
      </c>
      <c r="V42" s="19"/>
      <c r="W42" s="23"/>
      <c r="X42" s="19" t="n">
        <f>200736500</f>
        <v>2.007365E8</v>
      </c>
      <c r="Y42" s="19"/>
      <c r="Z42" s="23"/>
      <c r="AA42" s="16"/>
      <c r="AB42" s="20" t="n">
        <f>101</f>
        <v>101.0</v>
      </c>
      <c r="AC42" s="21" t="n">
        <f>14</f>
        <v>14.0</v>
      </c>
    </row>
    <row r="43">
      <c r="A43" s="13" t="s">
        <v>46</v>
      </c>
      <c r="B43" s="14" t="s">
        <v>234</v>
      </c>
      <c r="C43" s="14" t="s">
        <v>235</v>
      </c>
      <c r="D43" s="22"/>
      <c r="E43" s="14" t="s">
        <v>46</v>
      </c>
      <c r="F43" s="15" t="s">
        <v>178</v>
      </c>
      <c r="G43" s="15" t="s">
        <v>164</v>
      </c>
      <c r="H43" s="16" t="s">
        <v>52</v>
      </c>
      <c r="I43" s="17" t="s">
        <v>236</v>
      </c>
      <c r="J43" s="16" t="s">
        <v>80</v>
      </c>
      <c r="K43" s="17" t="s">
        <v>237</v>
      </c>
      <c r="L43" s="16"/>
      <c r="M43" s="17"/>
      <c r="N43" s="16" t="s">
        <v>52</v>
      </c>
      <c r="O43" s="17" t="s">
        <v>236</v>
      </c>
      <c r="P43" s="16"/>
      <c r="Q43" s="17"/>
      <c r="R43" s="16" t="s">
        <v>85</v>
      </c>
      <c r="S43" s="17" t="s">
        <v>238</v>
      </c>
      <c r="T43" s="18" t="n">
        <f>32198.33</f>
        <v>32198.33</v>
      </c>
      <c r="U43" s="19" t="n">
        <f>42332</f>
        <v>42332.0</v>
      </c>
      <c r="V43" s="19"/>
      <c r="W43" s="23"/>
      <c r="X43" s="19" t="n">
        <f>13563066350</f>
        <v>1.356306635E10</v>
      </c>
      <c r="Y43" s="19"/>
      <c r="Z43" s="23"/>
      <c r="AA43" s="16" t="s">
        <v>171</v>
      </c>
      <c r="AB43" s="20" t="n">
        <f>1351</f>
        <v>1351.0</v>
      </c>
      <c r="AC43" s="21" t="n">
        <f>6</f>
        <v>6.0</v>
      </c>
    </row>
    <row r="44">
      <c r="A44" s="13" t="s">
        <v>46</v>
      </c>
      <c r="B44" s="14" t="s">
        <v>234</v>
      </c>
      <c r="C44" s="14" t="s">
        <v>235</v>
      </c>
      <c r="D44" s="22"/>
      <c r="E44" s="14" t="s">
        <v>49</v>
      </c>
      <c r="F44" s="15" t="s">
        <v>159</v>
      </c>
      <c r="G44" s="15" t="s">
        <v>51</v>
      </c>
      <c r="H44" s="16" t="s">
        <v>52</v>
      </c>
      <c r="I44" s="17" t="s">
        <v>53</v>
      </c>
      <c r="J44" s="16" t="s">
        <v>54</v>
      </c>
      <c r="K44" s="17" t="s">
        <v>173</v>
      </c>
      <c r="L44" s="16"/>
      <c r="M44" s="17"/>
      <c r="N44" s="16" t="s">
        <v>52</v>
      </c>
      <c r="O44" s="17" t="s">
        <v>175</v>
      </c>
      <c r="P44" s="16"/>
      <c r="Q44" s="17"/>
      <c r="R44" s="16" t="s">
        <v>59</v>
      </c>
      <c r="S44" s="17" t="s">
        <v>239</v>
      </c>
      <c r="T44" s="18" t="n">
        <f>32941</f>
        <v>32941.0</v>
      </c>
      <c r="U44" s="19" t="n">
        <f>3658889</f>
        <v>3658889.0</v>
      </c>
      <c r="V44" s="19"/>
      <c r="W44" s="23"/>
      <c r="X44" s="19" t="n">
        <f>1203776173000</f>
        <v>1.203776173E12</v>
      </c>
      <c r="Y44" s="19"/>
      <c r="Z44" s="23"/>
      <c r="AA44" s="16"/>
      <c r="AB44" s="20" t="n">
        <f>46001</f>
        <v>46001.0</v>
      </c>
      <c r="AC44" s="21" t="n">
        <f>20</f>
        <v>20.0</v>
      </c>
    </row>
    <row r="45">
      <c r="A45" s="13" t="s">
        <v>46</v>
      </c>
      <c r="B45" s="14" t="s">
        <v>234</v>
      </c>
      <c r="C45" s="14" t="s">
        <v>235</v>
      </c>
      <c r="D45" s="22"/>
      <c r="E45" s="14" t="s">
        <v>177</v>
      </c>
      <c r="F45" s="15" t="s">
        <v>186</v>
      </c>
      <c r="G45" s="15" t="s">
        <v>179</v>
      </c>
      <c r="H45" s="16" t="s">
        <v>52</v>
      </c>
      <c r="I45" s="17" t="s">
        <v>240</v>
      </c>
      <c r="J45" s="16" t="s">
        <v>54</v>
      </c>
      <c r="K45" s="17" t="s">
        <v>241</v>
      </c>
      <c r="L45" s="16"/>
      <c r="M45" s="17"/>
      <c r="N45" s="16" t="s">
        <v>52</v>
      </c>
      <c r="O45" s="17" t="s">
        <v>68</v>
      </c>
      <c r="P45" s="16"/>
      <c r="Q45" s="17"/>
      <c r="R45" s="16" t="s">
        <v>59</v>
      </c>
      <c r="S45" s="17" t="s">
        <v>184</v>
      </c>
      <c r="T45" s="18" t="n">
        <f>32887.25</f>
        <v>32887.25</v>
      </c>
      <c r="U45" s="19" t="n">
        <f>33321</f>
        <v>33321.0</v>
      </c>
      <c r="V45" s="19"/>
      <c r="W45" s="23"/>
      <c r="X45" s="19" t="n">
        <f>11023034200</f>
        <v>1.10230342E10</v>
      </c>
      <c r="Y45" s="19"/>
      <c r="Z45" s="23"/>
      <c r="AA45" s="16"/>
      <c r="AB45" s="20" t="n">
        <f>2188</f>
        <v>2188.0</v>
      </c>
      <c r="AC45" s="21" t="n">
        <f>20</f>
        <v>20.0</v>
      </c>
    </row>
    <row r="46">
      <c r="A46" s="13" t="s">
        <v>46</v>
      </c>
      <c r="B46" s="14" t="s">
        <v>234</v>
      </c>
      <c r="C46" s="14" t="s">
        <v>235</v>
      </c>
      <c r="D46" s="22"/>
      <c r="E46" s="14" t="s">
        <v>185</v>
      </c>
      <c r="F46" s="15" t="s">
        <v>196</v>
      </c>
      <c r="G46" s="15" t="s">
        <v>187</v>
      </c>
      <c r="H46" s="16" t="s">
        <v>200</v>
      </c>
      <c r="I46" s="17" t="s">
        <v>242</v>
      </c>
      <c r="J46" s="16" t="s">
        <v>243</v>
      </c>
      <c r="K46" s="17" t="s">
        <v>244</v>
      </c>
      <c r="L46" s="16"/>
      <c r="M46" s="17"/>
      <c r="N46" s="16" t="s">
        <v>200</v>
      </c>
      <c r="O46" s="17" t="s">
        <v>245</v>
      </c>
      <c r="P46" s="16"/>
      <c r="Q46" s="17"/>
      <c r="R46" s="16" t="s">
        <v>59</v>
      </c>
      <c r="S46" s="17" t="s">
        <v>246</v>
      </c>
      <c r="T46" s="18" t="n">
        <f>33211.43</f>
        <v>33211.43</v>
      </c>
      <c r="U46" s="19" t="n">
        <f>1586</f>
        <v>1586.0</v>
      </c>
      <c r="V46" s="19"/>
      <c r="W46" s="23"/>
      <c r="X46" s="19" t="n">
        <f>528172950</f>
        <v>5.2817295E8</v>
      </c>
      <c r="Y46" s="19"/>
      <c r="Z46" s="23"/>
      <c r="AA46" s="16"/>
      <c r="AB46" s="20" t="n">
        <f>126</f>
        <v>126.0</v>
      </c>
      <c r="AC46" s="21" t="n">
        <f>13</f>
        <v>13.0</v>
      </c>
    </row>
    <row r="47">
      <c r="A47" s="13" t="s">
        <v>46</v>
      </c>
      <c r="B47" s="14" t="s">
        <v>234</v>
      </c>
      <c r="C47" s="14" t="s">
        <v>235</v>
      </c>
      <c r="D47" s="22"/>
      <c r="E47" s="14" t="s">
        <v>61</v>
      </c>
      <c r="F47" s="15" t="s">
        <v>100</v>
      </c>
      <c r="G47" s="15" t="s">
        <v>63</v>
      </c>
      <c r="H47" s="16" t="s">
        <v>52</v>
      </c>
      <c r="I47" s="17" t="s">
        <v>247</v>
      </c>
      <c r="J47" s="16" t="s">
        <v>54</v>
      </c>
      <c r="K47" s="17" t="s">
        <v>192</v>
      </c>
      <c r="L47" s="16"/>
      <c r="M47" s="17"/>
      <c r="N47" s="16" t="s">
        <v>52</v>
      </c>
      <c r="O47" s="17" t="s">
        <v>247</v>
      </c>
      <c r="P47" s="16"/>
      <c r="Q47" s="17"/>
      <c r="R47" s="16" t="s">
        <v>59</v>
      </c>
      <c r="S47" s="17" t="s">
        <v>70</v>
      </c>
      <c r="T47" s="18" t="n">
        <f>32861.5</f>
        <v>32861.5</v>
      </c>
      <c r="U47" s="19" t="n">
        <f>116660</f>
        <v>116660.0</v>
      </c>
      <c r="V47" s="19"/>
      <c r="W47" s="23"/>
      <c r="X47" s="19" t="n">
        <f>38382308100</f>
        <v>3.83823081E10</v>
      </c>
      <c r="Y47" s="19"/>
      <c r="Z47" s="23"/>
      <c r="AA47" s="16"/>
      <c r="AB47" s="20" t="n">
        <f>7522</f>
        <v>7522.0</v>
      </c>
      <c r="AC47" s="21" t="n">
        <f>20</f>
        <v>20.0</v>
      </c>
    </row>
    <row r="48">
      <c r="A48" s="13" t="s">
        <v>46</v>
      </c>
      <c r="B48" s="14" t="s">
        <v>248</v>
      </c>
      <c r="C48" s="14" t="s">
        <v>249</v>
      </c>
      <c r="D48" s="22"/>
      <c r="E48" s="14" t="s">
        <v>49</v>
      </c>
      <c r="F48" s="15" t="s">
        <v>62</v>
      </c>
      <c r="G48" s="15" t="s">
        <v>51</v>
      </c>
      <c r="H48" s="16" t="s">
        <v>52</v>
      </c>
      <c r="I48" s="17" t="s">
        <v>250</v>
      </c>
      <c r="J48" s="16" t="s">
        <v>54</v>
      </c>
      <c r="K48" s="17" t="s">
        <v>251</v>
      </c>
      <c r="L48" s="16" t="s">
        <v>54</v>
      </c>
      <c r="M48" s="17" t="s">
        <v>252</v>
      </c>
      <c r="N48" s="16" t="s">
        <v>52</v>
      </c>
      <c r="O48" s="17" t="s">
        <v>253</v>
      </c>
      <c r="P48" s="16" t="s">
        <v>200</v>
      </c>
      <c r="Q48" s="17" t="s">
        <v>254</v>
      </c>
      <c r="R48" s="16" t="s">
        <v>59</v>
      </c>
      <c r="S48" s="17" t="s">
        <v>255</v>
      </c>
      <c r="T48" s="18" t="n">
        <f>2355.48</f>
        <v>2355.48</v>
      </c>
      <c r="U48" s="19" t="n">
        <f>1395848</f>
        <v>1395848.0</v>
      </c>
      <c r="V48" s="19" t="n">
        <v>138241.0</v>
      </c>
      <c r="W48" s="23" t="n">
        <v>9368.0</v>
      </c>
      <c r="X48" s="19" t="n">
        <f>32846601988774</f>
        <v>3.2846601988774E13</v>
      </c>
      <c r="Y48" s="19" t="n">
        <v>3.256961402774E12</v>
      </c>
      <c r="Z48" s="23" t="n">
        <v>2.21759776E11</v>
      </c>
      <c r="AA48" s="16"/>
      <c r="AB48" s="20" t="n">
        <f>558498</f>
        <v>558498.0</v>
      </c>
      <c r="AC48" s="21" t="n">
        <f>20</f>
        <v>20.0</v>
      </c>
    </row>
    <row r="49">
      <c r="A49" s="13" t="s">
        <v>46</v>
      </c>
      <c r="B49" s="14" t="s">
        <v>248</v>
      </c>
      <c r="C49" s="14" t="s">
        <v>249</v>
      </c>
      <c r="D49" s="22"/>
      <c r="E49" s="14" t="s">
        <v>61</v>
      </c>
      <c r="F49" s="15" t="s">
        <v>156</v>
      </c>
      <c r="G49" s="15" t="s">
        <v>63</v>
      </c>
      <c r="H49" s="16" t="s">
        <v>80</v>
      </c>
      <c r="I49" s="17" t="s">
        <v>256</v>
      </c>
      <c r="J49" s="16" t="s">
        <v>94</v>
      </c>
      <c r="K49" s="17" t="s">
        <v>257</v>
      </c>
      <c r="L49" s="16" t="s">
        <v>94</v>
      </c>
      <c r="M49" s="17" t="s">
        <v>258</v>
      </c>
      <c r="N49" s="16" t="s">
        <v>200</v>
      </c>
      <c r="O49" s="17" t="s">
        <v>259</v>
      </c>
      <c r="P49" s="16" t="s">
        <v>260</v>
      </c>
      <c r="Q49" s="17" t="s">
        <v>261</v>
      </c>
      <c r="R49" s="16" t="s">
        <v>59</v>
      </c>
      <c r="S49" s="17" t="s">
        <v>262</v>
      </c>
      <c r="T49" s="18" t="n">
        <f>2352.35</f>
        <v>2352.35</v>
      </c>
      <c r="U49" s="19" t="n">
        <f>12364</f>
        <v>12364.0</v>
      </c>
      <c r="V49" s="19" t="n">
        <v>1900.0</v>
      </c>
      <c r="W49" s="23" t="n">
        <v>9368.0</v>
      </c>
      <c r="X49" s="19" t="n">
        <f>292249788000</f>
        <v>2.92249788E11</v>
      </c>
      <c r="Y49" s="19" t="n">
        <v>4.49557E10</v>
      </c>
      <c r="Z49" s="23" t="n">
        <v>2.21376158E11</v>
      </c>
      <c r="AA49" s="16"/>
      <c r="AB49" s="20" t="n">
        <f>11154</f>
        <v>11154.0</v>
      </c>
      <c r="AC49" s="21" t="n">
        <f>11</f>
        <v>11.0</v>
      </c>
    </row>
    <row r="50">
      <c r="A50" s="13" t="s">
        <v>46</v>
      </c>
      <c r="B50" s="14" t="s">
        <v>248</v>
      </c>
      <c r="C50" s="14" t="s">
        <v>249</v>
      </c>
      <c r="D50" s="22"/>
      <c r="E50" s="14" t="s">
        <v>71</v>
      </c>
      <c r="F50" s="15" t="s">
        <v>78</v>
      </c>
      <c r="G50" s="15" t="s">
        <v>72</v>
      </c>
      <c r="H50" s="16"/>
      <c r="I50" s="17" t="s">
        <v>122</v>
      </c>
      <c r="J50" s="16"/>
      <c r="K50" s="17" t="s">
        <v>122</v>
      </c>
      <c r="L50" s="16"/>
      <c r="M50" s="17"/>
      <c r="N50" s="16"/>
      <c r="O50" s="17" t="s">
        <v>122</v>
      </c>
      <c r="P50" s="16"/>
      <c r="Q50" s="17"/>
      <c r="R50" s="16"/>
      <c r="S50" s="17" t="s">
        <v>122</v>
      </c>
      <c r="T50" s="18" t="n">
        <f>2329.9</f>
        <v>2329.9</v>
      </c>
      <c r="U50" s="19" t="str">
        <f>"－"</f>
        <v>－</v>
      </c>
      <c r="V50" s="19"/>
      <c r="W50" s="23"/>
      <c r="X50" s="19" t="str">
        <f>"－"</f>
        <v>－</v>
      </c>
      <c r="Y50" s="19"/>
      <c r="Z50" s="23"/>
      <c r="AA50" s="16"/>
      <c r="AB50" s="20" t="n">
        <f>200</f>
        <v>200.0</v>
      </c>
      <c r="AC50" s="21" t="str">
        <f>"－"</f>
        <v>－</v>
      </c>
    </row>
    <row r="51">
      <c r="A51" s="13" t="s">
        <v>46</v>
      </c>
      <c r="B51" s="14" t="s">
        <v>248</v>
      </c>
      <c r="C51" s="14" t="s">
        <v>249</v>
      </c>
      <c r="D51" s="22"/>
      <c r="E51" s="14" t="s">
        <v>77</v>
      </c>
      <c r="F51" s="15" t="s">
        <v>159</v>
      </c>
      <c r="G51" s="15" t="s">
        <v>79</v>
      </c>
      <c r="H51" s="16"/>
      <c r="I51" s="17" t="s">
        <v>122</v>
      </c>
      <c r="J51" s="16"/>
      <c r="K51" s="17" t="s">
        <v>122</v>
      </c>
      <c r="L51" s="16"/>
      <c r="M51" s="17"/>
      <c r="N51" s="16"/>
      <c r="O51" s="17" t="s">
        <v>122</v>
      </c>
      <c r="P51" s="16"/>
      <c r="Q51" s="17"/>
      <c r="R51" s="16"/>
      <c r="S51" s="17" t="s">
        <v>122</v>
      </c>
      <c r="T51" s="18" t="n">
        <f>2327.75</f>
        <v>2327.75</v>
      </c>
      <c r="U51" s="19" t="str">
        <f>"－"</f>
        <v>－</v>
      </c>
      <c r="V51" s="19"/>
      <c r="W51" s="23"/>
      <c r="X51" s="19" t="str">
        <f>"－"</f>
        <v>－</v>
      </c>
      <c r="Y51" s="19"/>
      <c r="Z51" s="23"/>
      <c r="AA51" s="16"/>
      <c r="AB51" s="20" t="str">
        <f>"－"</f>
        <v>－</v>
      </c>
      <c r="AC51" s="21" t="str">
        <f>"－"</f>
        <v>－</v>
      </c>
    </row>
    <row r="52">
      <c r="A52" s="13" t="s">
        <v>46</v>
      </c>
      <c r="B52" s="14" t="s">
        <v>248</v>
      </c>
      <c r="C52" s="14" t="s">
        <v>249</v>
      </c>
      <c r="D52" s="22"/>
      <c r="E52" s="14" t="s">
        <v>89</v>
      </c>
      <c r="F52" s="15" t="s">
        <v>100</v>
      </c>
      <c r="G52" s="15" t="s">
        <v>90</v>
      </c>
      <c r="H52" s="16"/>
      <c r="I52" s="17" t="s">
        <v>122</v>
      </c>
      <c r="J52" s="16"/>
      <c r="K52" s="17" t="s">
        <v>122</v>
      </c>
      <c r="L52" s="16" t="s">
        <v>66</v>
      </c>
      <c r="M52" s="17" t="s">
        <v>263</v>
      </c>
      <c r="N52" s="16"/>
      <c r="O52" s="17" t="s">
        <v>122</v>
      </c>
      <c r="P52" s="16" t="s">
        <v>109</v>
      </c>
      <c r="Q52" s="17" t="s">
        <v>264</v>
      </c>
      <c r="R52" s="16"/>
      <c r="S52" s="17" t="s">
        <v>122</v>
      </c>
      <c r="T52" s="18" t="n">
        <f>2307.58</f>
        <v>2307.58</v>
      </c>
      <c r="U52" s="19" t="n">
        <f>2500</f>
        <v>2500.0</v>
      </c>
      <c r="V52" s="19" t="n">
        <v>2500.0</v>
      </c>
      <c r="W52" s="23"/>
      <c r="X52" s="19" t="n">
        <f>58069350000</f>
        <v>5.806935E10</v>
      </c>
      <c r="Y52" s="19" t="n">
        <v>5.806935E10</v>
      </c>
      <c r="Z52" s="23"/>
      <c r="AA52" s="16"/>
      <c r="AB52" s="20" t="n">
        <f>2300</f>
        <v>2300.0</v>
      </c>
      <c r="AC52" s="21" t="str">
        <f>"－"</f>
        <v>－</v>
      </c>
    </row>
    <row r="53">
      <c r="A53" s="13" t="s">
        <v>46</v>
      </c>
      <c r="B53" s="14" t="s">
        <v>265</v>
      </c>
      <c r="C53" s="14" t="s">
        <v>266</v>
      </c>
      <c r="D53" s="22"/>
      <c r="E53" s="14" t="s">
        <v>49</v>
      </c>
      <c r="F53" s="15" t="s">
        <v>78</v>
      </c>
      <c r="G53" s="15" t="s">
        <v>51</v>
      </c>
      <c r="H53" s="16" t="s">
        <v>52</v>
      </c>
      <c r="I53" s="17" t="s">
        <v>267</v>
      </c>
      <c r="J53" s="16" t="s">
        <v>54</v>
      </c>
      <c r="K53" s="17" t="s">
        <v>268</v>
      </c>
      <c r="L53" s="16" t="s">
        <v>54</v>
      </c>
      <c r="M53" s="17" t="s">
        <v>269</v>
      </c>
      <c r="N53" s="16" t="s">
        <v>52</v>
      </c>
      <c r="O53" s="17" t="s">
        <v>267</v>
      </c>
      <c r="P53" s="16" t="s">
        <v>52</v>
      </c>
      <c r="Q53" s="17" t="s">
        <v>270</v>
      </c>
      <c r="R53" s="16" t="s">
        <v>59</v>
      </c>
      <c r="S53" s="17" t="s">
        <v>271</v>
      </c>
      <c r="T53" s="18" t="n">
        <f>2355.48</f>
        <v>2355.48</v>
      </c>
      <c r="U53" s="19" t="n">
        <f>491060</f>
        <v>491060.0</v>
      </c>
      <c r="V53" s="19" t="n">
        <v>8627.0</v>
      </c>
      <c r="W53" s="23"/>
      <c r="X53" s="19" t="n">
        <f>1154793416295</f>
        <v>1.154793416295E12</v>
      </c>
      <c r="Y53" s="19" t="n">
        <v>2.0323733545E10</v>
      </c>
      <c r="Z53" s="23"/>
      <c r="AA53" s="16"/>
      <c r="AB53" s="20" t="n">
        <f>41884</f>
        <v>41884.0</v>
      </c>
      <c r="AC53" s="21" t="n">
        <f>20</f>
        <v>20.0</v>
      </c>
    </row>
    <row r="54">
      <c r="A54" s="13" t="s">
        <v>46</v>
      </c>
      <c r="B54" s="14" t="s">
        <v>265</v>
      </c>
      <c r="C54" s="14" t="s">
        <v>266</v>
      </c>
      <c r="D54" s="22"/>
      <c r="E54" s="14" t="s">
        <v>61</v>
      </c>
      <c r="F54" s="15" t="s">
        <v>159</v>
      </c>
      <c r="G54" s="15" t="s">
        <v>63</v>
      </c>
      <c r="H54" s="16" t="s">
        <v>52</v>
      </c>
      <c r="I54" s="17" t="s">
        <v>272</v>
      </c>
      <c r="J54" s="16" t="s">
        <v>54</v>
      </c>
      <c r="K54" s="17" t="s">
        <v>273</v>
      </c>
      <c r="L54" s="16"/>
      <c r="M54" s="17"/>
      <c r="N54" s="16" t="s">
        <v>52</v>
      </c>
      <c r="O54" s="17" t="s">
        <v>272</v>
      </c>
      <c r="P54" s="16"/>
      <c r="Q54" s="17"/>
      <c r="R54" s="16" t="s">
        <v>59</v>
      </c>
      <c r="S54" s="17" t="s">
        <v>274</v>
      </c>
      <c r="T54" s="18" t="n">
        <f>2352.35</f>
        <v>2352.35</v>
      </c>
      <c r="U54" s="19" t="n">
        <f>1186</f>
        <v>1186.0</v>
      </c>
      <c r="V54" s="19"/>
      <c r="W54" s="23"/>
      <c r="X54" s="19" t="n">
        <f>2804999250</f>
        <v>2.80499925E9</v>
      </c>
      <c r="Y54" s="19"/>
      <c r="Z54" s="23"/>
      <c r="AA54" s="16"/>
      <c r="AB54" s="20" t="n">
        <f>375</f>
        <v>375.0</v>
      </c>
      <c r="AC54" s="21" t="n">
        <f>20</f>
        <v>20.0</v>
      </c>
    </row>
    <row r="55">
      <c r="A55" s="13" t="s">
        <v>46</v>
      </c>
      <c r="B55" s="14" t="s">
        <v>265</v>
      </c>
      <c r="C55" s="14" t="s">
        <v>266</v>
      </c>
      <c r="D55" s="22"/>
      <c r="E55" s="14" t="s">
        <v>71</v>
      </c>
      <c r="F55" s="15" t="s">
        <v>100</v>
      </c>
      <c r="G55" s="15" t="s">
        <v>72</v>
      </c>
      <c r="H55" s="16" t="s">
        <v>80</v>
      </c>
      <c r="I55" s="17" t="s">
        <v>275</v>
      </c>
      <c r="J55" s="16" t="s">
        <v>80</v>
      </c>
      <c r="K55" s="17" t="s">
        <v>276</v>
      </c>
      <c r="L55" s="16"/>
      <c r="M55" s="17"/>
      <c r="N55" s="16" t="s">
        <v>80</v>
      </c>
      <c r="O55" s="17" t="s">
        <v>275</v>
      </c>
      <c r="P55" s="16"/>
      <c r="Q55" s="17"/>
      <c r="R55" s="16" t="s">
        <v>109</v>
      </c>
      <c r="S55" s="17" t="s">
        <v>277</v>
      </c>
      <c r="T55" s="18" t="n">
        <f>2329.9</f>
        <v>2329.9</v>
      </c>
      <c r="U55" s="19" t="n">
        <f>6</f>
        <v>6.0</v>
      </c>
      <c r="V55" s="19"/>
      <c r="W55" s="23"/>
      <c r="X55" s="19" t="n">
        <f>13957500</f>
        <v>1.39575E7</v>
      </c>
      <c r="Y55" s="19"/>
      <c r="Z55" s="23"/>
      <c r="AA55" s="16"/>
      <c r="AB55" s="20" t="n">
        <f>1</f>
        <v>1.0</v>
      </c>
      <c r="AC55" s="21" t="n">
        <f>2</f>
        <v>2.0</v>
      </c>
    </row>
    <row r="56">
      <c r="A56" s="13" t="s">
        <v>46</v>
      </c>
      <c r="B56" s="14" t="s">
        <v>278</v>
      </c>
      <c r="C56" s="14" t="s">
        <v>279</v>
      </c>
      <c r="D56" s="22"/>
      <c r="E56" s="14" t="s">
        <v>49</v>
      </c>
      <c r="F56" s="15" t="s">
        <v>62</v>
      </c>
      <c r="G56" s="15" t="s">
        <v>51</v>
      </c>
      <c r="H56" s="16" t="s">
        <v>52</v>
      </c>
      <c r="I56" s="17" t="s">
        <v>280</v>
      </c>
      <c r="J56" s="16" t="s">
        <v>54</v>
      </c>
      <c r="K56" s="17" t="s">
        <v>281</v>
      </c>
      <c r="L56" s="16" t="s">
        <v>54</v>
      </c>
      <c r="M56" s="17" t="s">
        <v>282</v>
      </c>
      <c r="N56" s="16" t="s">
        <v>52</v>
      </c>
      <c r="O56" s="17" t="s">
        <v>283</v>
      </c>
      <c r="P56" s="16" t="s">
        <v>52</v>
      </c>
      <c r="Q56" s="17" t="s">
        <v>284</v>
      </c>
      <c r="R56" s="16" t="s">
        <v>59</v>
      </c>
      <c r="S56" s="17" t="s">
        <v>285</v>
      </c>
      <c r="T56" s="18" t="n">
        <f>21223.25</f>
        <v>21223.25</v>
      </c>
      <c r="U56" s="19" t="n">
        <f>180995</f>
        <v>180995.0</v>
      </c>
      <c r="V56" s="19" t="n">
        <v>5445.0</v>
      </c>
      <c r="W56" s="23"/>
      <c r="X56" s="19" t="n">
        <f>383551030341</f>
        <v>3.83551030341E11</v>
      </c>
      <c r="Y56" s="19" t="n">
        <v>1.1422606841E10</v>
      </c>
      <c r="Z56" s="23"/>
      <c r="AA56" s="16"/>
      <c r="AB56" s="20" t="n">
        <f>73882</f>
        <v>73882.0</v>
      </c>
      <c r="AC56" s="21" t="n">
        <f>20</f>
        <v>20.0</v>
      </c>
    </row>
    <row r="57">
      <c r="A57" s="13" t="s">
        <v>46</v>
      </c>
      <c r="B57" s="14" t="s">
        <v>278</v>
      </c>
      <c r="C57" s="14" t="s">
        <v>279</v>
      </c>
      <c r="D57" s="22"/>
      <c r="E57" s="14" t="s">
        <v>61</v>
      </c>
      <c r="F57" s="15" t="s">
        <v>156</v>
      </c>
      <c r="G57" s="15" t="s">
        <v>63</v>
      </c>
      <c r="H57" s="16" t="s">
        <v>52</v>
      </c>
      <c r="I57" s="17" t="s">
        <v>286</v>
      </c>
      <c r="J57" s="16" t="s">
        <v>82</v>
      </c>
      <c r="K57" s="17" t="s">
        <v>287</v>
      </c>
      <c r="L57" s="16"/>
      <c r="M57" s="17"/>
      <c r="N57" s="16" t="s">
        <v>52</v>
      </c>
      <c r="O57" s="17" t="s">
        <v>286</v>
      </c>
      <c r="P57" s="16"/>
      <c r="Q57" s="17"/>
      <c r="R57" s="16" t="s">
        <v>59</v>
      </c>
      <c r="S57" s="17" t="s">
        <v>288</v>
      </c>
      <c r="T57" s="18" t="n">
        <f>21196</f>
        <v>21196.0</v>
      </c>
      <c r="U57" s="19" t="n">
        <f>71</f>
        <v>71.0</v>
      </c>
      <c r="V57" s="19"/>
      <c r="W57" s="23"/>
      <c r="X57" s="19" t="n">
        <f>150968000</f>
        <v>1.50968E8</v>
      </c>
      <c r="Y57" s="19"/>
      <c r="Z57" s="23"/>
      <c r="AA57" s="16"/>
      <c r="AB57" s="20" t="n">
        <f>6</f>
        <v>6.0</v>
      </c>
      <c r="AC57" s="21" t="n">
        <f>17</f>
        <v>17.0</v>
      </c>
    </row>
    <row r="58">
      <c r="A58" s="13" t="s">
        <v>46</v>
      </c>
      <c r="B58" s="14" t="s">
        <v>278</v>
      </c>
      <c r="C58" s="14" t="s">
        <v>279</v>
      </c>
      <c r="D58" s="22"/>
      <c r="E58" s="14" t="s">
        <v>71</v>
      </c>
      <c r="F58" s="15" t="s">
        <v>78</v>
      </c>
      <c r="G58" s="15" t="s">
        <v>72</v>
      </c>
      <c r="H58" s="16" t="s">
        <v>92</v>
      </c>
      <c r="I58" s="17" t="s">
        <v>289</v>
      </c>
      <c r="J58" s="16" t="s">
        <v>243</v>
      </c>
      <c r="K58" s="17" t="s">
        <v>290</v>
      </c>
      <c r="L58" s="16"/>
      <c r="M58" s="17"/>
      <c r="N58" s="16" t="s">
        <v>92</v>
      </c>
      <c r="O58" s="17" t="s">
        <v>289</v>
      </c>
      <c r="P58" s="16"/>
      <c r="Q58" s="17"/>
      <c r="R58" s="16" t="s">
        <v>243</v>
      </c>
      <c r="S58" s="17" t="s">
        <v>290</v>
      </c>
      <c r="T58" s="18" t="n">
        <f>20992</f>
        <v>20992.0</v>
      </c>
      <c r="U58" s="19" t="n">
        <f>2</f>
        <v>2.0</v>
      </c>
      <c r="V58" s="19"/>
      <c r="W58" s="23"/>
      <c r="X58" s="19" t="n">
        <f>4218500</f>
        <v>4218500.0</v>
      </c>
      <c r="Y58" s="19"/>
      <c r="Z58" s="23"/>
      <c r="AA58" s="16"/>
      <c r="AB58" s="20" t="n">
        <f>3</f>
        <v>3.0</v>
      </c>
      <c r="AC58" s="21" t="n">
        <f>2</f>
        <v>2.0</v>
      </c>
    </row>
    <row r="59">
      <c r="A59" s="13" t="s">
        <v>46</v>
      </c>
      <c r="B59" s="14" t="s">
        <v>278</v>
      </c>
      <c r="C59" s="14" t="s">
        <v>279</v>
      </c>
      <c r="D59" s="22"/>
      <c r="E59" s="14" t="s">
        <v>77</v>
      </c>
      <c r="F59" s="15" t="s">
        <v>159</v>
      </c>
      <c r="G59" s="15" t="s">
        <v>79</v>
      </c>
      <c r="H59" s="16" t="s">
        <v>92</v>
      </c>
      <c r="I59" s="17" t="s">
        <v>291</v>
      </c>
      <c r="J59" s="16" t="s">
        <v>243</v>
      </c>
      <c r="K59" s="17" t="s">
        <v>292</v>
      </c>
      <c r="L59" s="16"/>
      <c r="M59" s="17"/>
      <c r="N59" s="16" t="s">
        <v>92</v>
      </c>
      <c r="O59" s="17" t="s">
        <v>291</v>
      </c>
      <c r="P59" s="16"/>
      <c r="Q59" s="17"/>
      <c r="R59" s="16" t="s">
        <v>243</v>
      </c>
      <c r="S59" s="17" t="s">
        <v>292</v>
      </c>
      <c r="T59" s="18" t="n">
        <f>20970</f>
        <v>20970.0</v>
      </c>
      <c r="U59" s="19" t="n">
        <f>2</f>
        <v>2.0</v>
      </c>
      <c r="V59" s="19"/>
      <c r="W59" s="23"/>
      <c r="X59" s="19" t="n">
        <f>4212000</f>
        <v>4212000.0</v>
      </c>
      <c r="Y59" s="19"/>
      <c r="Z59" s="23"/>
      <c r="AA59" s="16"/>
      <c r="AB59" s="20" t="n">
        <f>2</f>
        <v>2.0</v>
      </c>
      <c r="AC59" s="21" t="n">
        <f>2</f>
        <v>2.0</v>
      </c>
    </row>
    <row r="60">
      <c r="A60" s="13" t="s">
        <v>46</v>
      </c>
      <c r="B60" s="14" t="s">
        <v>278</v>
      </c>
      <c r="C60" s="14" t="s">
        <v>279</v>
      </c>
      <c r="D60" s="22"/>
      <c r="E60" s="14" t="s">
        <v>89</v>
      </c>
      <c r="F60" s="15" t="s">
        <v>100</v>
      </c>
      <c r="G60" s="15" t="s">
        <v>90</v>
      </c>
      <c r="H60" s="16" t="s">
        <v>243</v>
      </c>
      <c r="I60" s="17" t="s">
        <v>293</v>
      </c>
      <c r="J60" s="16" t="s">
        <v>243</v>
      </c>
      <c r="K60" s="17" t="s">
        <v>293</v>
      </c>
      <c r="L60" s="16"/>
      <c r="M60" s="17"/>
      <c r="N60" s="16" t="s">
        <v>243</v>
      </c>
      <c r="O60" s="17" t="s">
        <v>293</v>
      </c>
      <c r="P60" s="16"/>
      <c r="Q60" s="17"/>
      <c r="R60" s="16" t="s">
        <v>243</v>
      </c>
      <c r="S60" s="17" t="s">
        <v>293</v>
      </c>
      <c r="T60" s="18" t="n">
        <f>20778</f>
        <v>20778.0</v>
      </c>
      <c r="U60" s="19" t="n">
        <f>1</f>
        <v>1.0</v>
      </c>
      <c r="V60" s="19"/>
      <c r="W60" s="23"/>
      <c r="X60" s="19" t="n">
        <f>2091500</f>
        <v>2091500.0</v>
      </c>
      <c r="Y60" s="19"/>
      <c r="Z60" s="23"/>
      <c r="AA60" s="16"/>
      <c r="AB60" s="20" t="n">
        <f>1</f>
        <v>1.0</v>
      </c>
      <c r="AC60" s="21" t="n">
        <f>1</f>
        <v>1.0</v>
      </c>
    </row>
    <row r="61">
      <c r="A61" s="13" t="s">
        <v>46</v>
      </c>
      <c r="B61" s="14" t="s">
        <v>294</v>
      </c>
      <c r="C61" s="14" t="s">
        <v>295</v>
      </c>
      <c r="D61" s="22"/>
      <c r="E61" s="14" t="s">
        <v>49</v>
      </c>
      <c r="F61" s="15" t="s">
        <v>78</v>
      </c>
      <c r="G61" s="15" t="s">
        <v>51</v>
      </c>
      <c r="H61" s="16"/>
      <c r="I61" s="17" t="s">
        <v>122</v>
      </c>
      <c r="J61" s="16"/>
      <c r="K61" s="17" t="s">
        <v>122</v>
      </c>
      <c r="L61" s="16"/>
      <c r="M61" s="17"/>
      <c r="N61" s="16"/>
      <c r="O61" s="17" t="s">
        <v>122</v>
      </c>
      <c r="P61" s="16"/>
      <c r="Q61" s="17"/>
      <c r="R61" s="16"/>
      <c r="S61" s="17" t="s">
        <v>122</v>
      </c>
      <c r="T61" s="18" t="n">
        <f>1189.9</f>
        <v>1189.9</v>
      </c>
      <c r="U61" s="19" t="str">
        <f>"－"</f>
        <v>－</v>
      </c>
      <c r="V61" s="19"/>
      <c r="W61" s="23"/>
      <c r="X61" s="19" t="str">
        <f>"－"</f>
        <v>－</v>
      </c>
      <c r="Y61" s="19"/>
      <c r="Z61" s="23"/>
      <c r="AA61" s="16"/>
      <c r="AB61" s="20" t="n">
        <f>102</f>
        <v>102.0</v>
      </c>
      <c r="AC61" s="21" t="str">
        <f>"－"</f>
        <v>－</v>
      </c>
    </row>
    <row r="62">
      <c r="A62" s="13" t="s">
        <v>46</v>
      </c>
      <c r="B62" s="14" t="s">
        <v>294</v>
      </c>
      <c r="C62" s="14" t="s">
        <v>295</v>
      </c>
      <c r="D62" s="22"/>
      <c r="E62" s="14" t="s">
        <v>61</v>
      </c>
      <c r="F62" s="15" t="s">
        <v>159</v>
      </c>
      <c r="G62" s="15" t="s">
        <v>63</v>
      </c>
      <c r="H62" s="16"/>
      <c r="I62" s="17" t="s">
        <v>122</v>
      </c>
      <c r="J62" s="16"/>
      <c r="K62" s="17" t="s">
        <v>122</v>
      </c>
      <c r="L62" s="16"/>
      <c r="M62" s="17"/>
      <c r="N62" s="16"/>
      <c r="O62" s="17" t="s">
        <v>122</v>
      </c>
      <c r="P62" s="16"/>
      <c r="Q62" s="17"/>
      <c r="R62" s="16"/>
      <c r="S62" s="17" t="s">
        <v>122</v>
      </c>
      <c r="T62" s="18" t="n">
        <f>1190.25</f>
        <v>1190.25</v>
      </c>
      <c r="U62" s="19" t="str">
        <f>"－"</f>
        <v>－</v>
      </c>
      <c r="V62" s="19"/>
      <c r="W62" s="23"/>
      <c r="X62" s="19" t="str">
        <f>"－"</f>
        <v>－</v>
      </c>
      <c r="Y62" s="19"/>
      <c r="Z62" s="23"/>
      <c r="AA62" s="16"/>
      <c r="AB62" s="20" t="str">
        <f>"－"</f>
        <v>－</v>
      </c>
      <c r="AC62" s="21" t="str">
        <f>"－"</f>
        <v>－</v>
      </c>
    </row>
    <row r="63">
      <c r="A63" s="13" t="s">
        <v>46</v>
      </c>
      <c r="B63" s="14" t="s">
        <v>294</v>
      </c>
      <c r="C63" s="14" t="s">
        <v>295</v>
      </c>
      <c r="D63" s="22"/>
      <c r="E63" s="14" t="s">
        <v>71</v>
      </c>
      <c r="F63" s="15" t="s">
        <v>100</v>
      </c>
      <c r="G63" s="15" t="s">
        <v>72</v>
      </c>
      <c r="H63" s="16"/>
      <c r="I63" s="17" t="s">
        <v>122</v>
      </c>
      <c r="J63" s="16"/>
      <c r="K63" s="17" t="s">
        <v>122</v>
      </c>
      <c r="L63" s="16"/>
      <c r="M63" s="17"/>
      <c r="N63" s="16"/>
      <c r="O63" s="17" t="s">
        <v>122</v>
      </c>
      <c r="P63" s="16"/>
      <c r="Q63" s="17"/>
      <c r="R63" s="16"/>
      <c r="S63" s="17" t="s">
        <v>122</v>
      </c>
      <c r="T63" s="18" t="n">
        <f>1181.15</f>
        <v>1181.15</v>
      </c>
      <c r="U63" s="19" t="str">
        <f>"－"</f>
        <v>－</v>
      </c>
      <c r="V63" s="19"/>
      <c r="W63" s="23"/>
      <c r="X63" s="19" t="str">
        <f>"－"</f>
        <v>－</v>
      </c>
      <c r="Y63" s="19"/>
      <c r="Z63" s="23"/>
      <c r="AA63" s="16"/>
      <c r="AB63" s="20" t="str">
        <f>"－"</f>
        <v>－</v>
      </c>
      <c r="AC63" s="21" t="str">
        <f>"－"</f>
        <v>－</v>
      </c>
    </row>
    <row r="64">
      <c r="A64" s="13" t="s">
        <v>46</v>
      </c>
      <c r="B64" s="14" t="s">
        <v>296</v>
      </c>
      <c r="C64" s="14" t="s">
        <v>297</v>
      </c>
      <c r="D64" s="22"/>
      <c r="E64" s="14" t="s">
        <v>49</v>
      </c>
      <c r="F64" s="15" t="s">
        <v>78</v>
      </c>
      <c r="G64" s="15" t="s">
        <v>51</v>
      </c>
      <c r="H64" s="16" t="s">
        <v>92</v>
      </c>
      <c r="I64" s="17" t="s">
        <v>298</v>
      </c>
      <c r="J64" s="16" t="s">
        <v>92</v>
      </c>
      <c r="K64" s="17" t="s">
        <v>298</v>
      </c>
      <c r="L64" s="16" t="s">
        <v>94</v>
      </c>
      <c r="M64" s="17" t="s">
        <v>299</v>
      </c>
      <c r="N64" s="16" t="s">
        <v>243</v>
      </c>
      <c r="O64" s="17" t="s">
        <v>300</v>
      </c>
      <c r="P64" s="16" t="s">
        <v>85</v>
      </c>
      <c r="Q64" s="17" t="s">
        <v>301</v>
      </c>
      <c r="R64" s="16" t="s">
        <v>243</v>
      </c>
      <c r="S64" s="17" t="s">
        <v>302</v>
      </c>
      <c r="T64" s="18" t="n">
        <f>261.58</f>
        <v>261.58</v>
      </c>
      <c r="U64" s="19" t="n">
        <f>29162</f>
        <v>29162.0</v>
      </c>
      <c r="V64" s="19" t="n">
        <v>28862.0</v>
      </c>
      <c r="W64" s="23"/>
      <c r="X64" s="19" t="n">
        <f>75515544488</f>
        <v>7.5515544488E10</v>
      </c>
      <c r="Y64" s="19" t="n">
        <v>7.4738894488E10</v>
      </c>
      <c r="Z64" s="23"/>
      <c r="AA64" s="16"/>
      <c r="AB64" s="20" t="n">
        <f>56958</f>
        <v>56958.0</v>
      </c>
      <c r="AC64" s="21" t="n">
        <f>2</f>
        <v>2.0</v>
      </c>
    </row>
    <row r="65">
      <c r="A65" s="13" t="s">
        <v>46</v>
      </c>
      <c r="B65" s="14" t="s">
        <v>296</v>
      </c>
      <c r="C65" s="14" t="s">
        <v>297</v>
      </c>
      <c r="D65" s="22"/>
      <c r="E65" s="14" t="s">
        <v>61</v>
      </c>
      <c r="F65" s="15" t="s">
        <v>159</v>
      </c>
      <c r="G65" s="15" t="s">
        <v>63</v>
      </c>
      <c r="H65" s="16"/>
      <c r="I65" s="17" t="s">
        <v>122</v>
      </c>
      <c r="J65" s="16"/>
      <c r="K65" s="17" t="s">
        <v>122</v>
      </c>
      <c r="L65" s="16"/>
      <c r="M65" s="17"/>
      <c r="N65" s="16"/>
      <c r="O65" s="17" t="s">
        <v>122</v>
      </c>
      <c r="P65" s="16"/>
      <c r="Q65" s="17"/>
      <c r="R65" s="16"/>
      <c r="S65" s="17" t="s">
        <v>122</v>
      </c>
      <c r="T65" s="18" t="n">
        <f>261.66</f>
        <v>261.66</v>
      </c>
      <c r="U65" s="19" t="str">
        <f>"－"</f>
        <v>－</v>
      </c>
      <c r="V65" s="19"/>
      <c r="W65" s="23"/>
      <c r="X65" s="19" t="str">
        <f>"－"</f>
        <v>－</v>
      </c>
      <c r="Y65" s="19"/>
      <c r="Z65" s="23"/>
      <c r="AA65" s="16"/>
      <c r="AB65" s="20" t="str">
        <f>"－"</f>
        <v>－</v>
      </c>
      <c r="AC65" s="21" t="str">
        <f>"－"</f>
        <v>－</v>
      </c>
    </row>
    <row r="66">
      <c r="A66" s="13" t="s">
        <v>46</v>
      </c>
      <c r="B66" s="14" t="s">
        <v>296</v>
      </c>
      <c r="C66" s="14" t="s">
        <v>297</v>
      </c>
      <c r="D66" s="22"/>
      <c r="E66" s="14" t="s">
        <v>71</v>
      </c>
      <c r="F66" s="15" t="s">
        <v>100</v>
      </c>
      <c r="G66" s="15" t="s">
        <v>72</v>
      </c>
      <c r="H66" s="16"/>
      <c r="I66" s="17" t="s">
        <v>122</v>
      </c>
      <c r="J66" s="16"/>
      <c r="K66" s="17" t="s">
        <v>122</v>
      </c>
      <c r="L66" s="16"/>
      <c r="M66" s="17"/>
      <c r="N66" s="16"/>
      <c r="O66" s="17" t="s">
        <v>122</v>
      </c>
      <c r="P66" s="16"/>
      <c r="Q66" s="17"/>
      <c r="R66" s="16"/>
      <c r="S66" s="17" t="s">
        <v>122</v>
      </c>
      <c r="T66" s="18" t="n">
        <f>258.86</f>
        <v>258.86</v>
      </c>
      <c r="U66" s="19" t="str">
        <f>"－"</f>
        <v>－</v>
      </c>
      <c r="V66" s="19"/>
      <c r="W66" s="23"/>
      <c r="X66" s="19" t="str">
        <f>"－"</f>
        <v>－</v>
      </c>
      <c r="Y66" s="19"/>
      <c r="Z66" s="23"/>
      <c r="AA66" s="16"/>
      <c r="AB66" s="20" t="str">
        <f>"－"</f>
        <v>－</v>
      </c>
      <c r="AC66" s="21" t="str">
        <f>"－"</f>
        <v>－</v>
      </c>
    </row>
    <row r="67">
      <c r="A67" s="13" t="s">
        <v>46</v>
      </c>
      <c r="B67" s="14" t="s">
        <v>303</v>
      </c>
      <c r="C67" s="14" t="s">
        <v>304</v>
      </c>
      <c r="D67" s="22"/>
      <c r="E67" s="14" t="s">
        <v>49</v>
      </c>
      <c r="F67" s="15" t="s">
        <v>78</v>
      </c>
      <c r="G67" s="15" t="s">
        <v>51</v>
      </c>
      <c r="H67" s="16" t="s">
        <v>52</v>
      </c>
      <c r="I67" s="17" t="s">
        <v>305</v>
      </c>
      <c r="J67" s="16" t="s">
        <v>106</v>
      </c>
      <c r="K67" s="17" t="s">
        <v>306</v>
      </c>
      <c r="L67" s="16" t="s">
        <v>59</v>
      </c>
      <c r="M67" s="17" t="s">
        <v>307</v>
      </c>
      <c r="N67" s="16" t="s">
        <v>85</v>
      </c>
      <c r="O67" s="17" t="s">
        <v>308</v>
      </c>
      <c r="P67" s="16" t="s">
        <v>85</v>
      </c>
      <c r="Q67" s="17" t="s">
        <v>309</v>
      </c>
      <c r="R67" s="16" t="s">
        <v>59</v>
      </c>
      <c r="S67" s="17" t="s">
        <v>310</v>
      </c>
      <c r="T67" s="18" t="n">
        <f>1825.5</f>
        <v>1825.5</v>
      </c>
      <c r="U67" s="19" t="n">
        <f>29180</f>
        <v>29180.0</v>
      </c>
      <c r="V67" s="19" t="n">
        <v>19303.0</v>
      </c>
      <c r="W67" s="23"/>
      <c r="X67" s="19" t="n">
        <f>53246524294</f>
        <v>5.3246524294E10</v>
      </c>
      <c r="Y67" s="19" t="n">
        <v>3.5207994294E10</v>
      </c>
      <c r="Z67" s="23"/>
      <c r="AA67" s="16"/>
      <c r="AB67" s="20" t="n">
        <f>101028</f>
        <v>101028.0</v>
      </c>
      <c r="AC67" s="21" t="n">
        <f>20</f>
        <v>20.0</v>
      </c>
    </row>
    <row r="68">
      <c r="A68" s="13" t="s">
        <v>46</v>
      </c>
      <c r="B68" s="14" t="s">
        <v>303</v>
      </c>
      <c r="C68" s="14" t="s">
        <v>304</v>
      </c>
      <c r="D68" s="22"/>
      <c r="E68" s="14" t="s">
        <v>61</v>
      </c>
      <c r="F68" s="15" t="s">
        <v>159</v>
      </c>
      <c r="G68" s="15" t="s">
        <v>63</v>
      </c>
      <c r="H68" s="16"/>
      <c r="I68" s="17" t="s">
        <v>122</v>
      </c>
      <c r="J68" s="16"/>
      <c r="K68" s="17" t="s">
        <v>122</v>
      </c>
      <c r="L68" s="16"/>
      <c r="M68" s="17"/>
      <c r="N68" s="16"/>
      <c r="O68" s="17" t="s">
        <v>122</v>
      </c>
      <c r="P68" s="16"/>
      <c r="Q68" s="17"/>
      <c r="R68" s="16"/>
      <c r="S68" s="17" t="s">
        <v>122</v>
      </c>
      <c r="T68" s="18" t="n">
        <f>1799.38</f>
        <v>1799.38</v>
      </c>
      <c r="U68" s="19" t="str">
        <f>"－"</f>
        <v>－</v>
      </c>
      <c r="V68" s="19"/>
      <c r="W68" s="23"/>
      <c r="X68" s="19" t="str">
        <f>"－"</f>
        <v>－</v>
      </c>
      <c r="Y68" s="19"/>
      <c r="Z68" s="23"/>
      <c r="AA68" s="16"/>
      <c r="AB68" s="20" t="str">
        <f>"－"</f>
        <v>－</v>
      </c>
      <c r="AC68" s="21" t="str">
        <f>"－"</f>
        <v>－</v>
      </c>
    </row>
    <row r="69">
      <c r="A69" s="13" t="s">
        <v>46</v>
      </c>
      <c r="B69" s="14" t="s">
        <v>303</v>
      </c>
      <c r="C69" s="14" t="s">
        <v>304</v>
      </c>
      <c r="D69" s="22"/>
      <c r="E69" s="14" t="s">
        <v>71</v>
      </c>
      <c r="F69" s="15" t="s">
        <v>100</v>
      </c>
      <c r="G69" s="15" t="s">
        <v>72</v>
      </c>
      <c r="H69" s="16"/>
      <c r="I69" s="17" t="s">
        <v>122</v>
      </c>
      <c r="J69" s="16"/>
      <c r="K69" s="17" t="s">
        <v>122</v>
      </c>
      <c r="L69" s="16"/>
      <c r="M69" s="17"/>
      <c r="N69" s="16"/>
      <c r="O69" s="17" t="s">
        <v>122</v>
      </c>
      <c r="P69" s="16"/>
      <c r="Q69" s="17"/>
      <c r="R69" s="16"/>
      <c r="S69" s="17" t="s">
        <v>122</v>
      </c>
      <c r="T69" s="18" t="n">
        <f>1788.7</f>
        <v>1788.7</v>
      </c>
      <c r="U69" s="19" t="str">
        <f>"－"</f>
        <v>－</v>
      </c>
      <c r="V69" s="19"/>
      <c r="W69" s="23"/>
      <c r="X69" s="19" t="str">
        <f>"－"</f>
        <v>－</v>
      </c>
      <c r="Y69" s="19"/>
      <c r="Z69" s="23"/>
      <c r="AA69" s="16"/>
      <c r="AB69" s="20" t="str">
        <f>"－"</f>
        <v>－</v>
      </c>
      <c r="AC69" s="21" t="str">
        <f>"－"</f>
        <v>－</v>
      </c>
    </row>
    <row r="70">
      <c r="A70" s="13" t="s">
        <v>46</v>
      </c>
      <c r="B70" s="14" t="s">
        <v>311</v>
      </c>
      <c r="C70" s="14" t="s">
        <v>312</v>
      </c>
      <c r="D70" s="22"/>
      <c r="E70" s="14" t="s">
        <v>49</v>
      </c>
      <c r="F70" s="15" t="s">
        <v>62</v>
      </c>
      <c r="G70" s="15" t="s">
        <v>51</v>
      </c>
      <c r="H70" s="16"/>
      <c r="I70" s="17" t="s">
        <v>122</v>
      </c>
      <c r="J70" s="16"/>
      <c r="K70" s="17" t="s">
        <v>122</v>
      </c>
      <c r="L70" s="16"/>
      <c r="M70" s="17"/>
      <c r="N70" s="16"/>
      <c r="O70" s="17" t="s">
        <v>122</v>
      </c>
      <c r="P70" s="16"/>
      <c r="Q70" s="17"/>
      <c r="R70" s="16"/>
      <c r="S70" s="17" t="s">
        <v>122</v>
      </c>
      <c r="T70" s="18" t="n">
        <f>1792.2</f>
        <v>1792.2</v>
      </c>
      <c r="U70" s="19" t="str">
        <f>"－"</f>
        <v>－</v>
      </c>
      <c r="V70" s="19"/>
      <c r="W70" s="23"/>
      <c r="X70" s="19" t="str">
        <f>"－"</f>
        <v>－</v>
      </c>
      <c r="Y70" s="19"/>
      <c r="Z70" s="23"/>
      <c r="AA70" s="16"/>
      <c r="AB70" s="20" t="str">
        <f>"－"</f>
        <v>－</v>
      </c>
      <c r="AC70" s="21" t="str">
        <f>"－"</f>
        <v>－</v>
      </c>
    </row>
    <row r="71">
      <c r="A71" s="13" t="s">
        <v>46</v>
      </c>
      <c r="B71" s="14" t="s">
        <v>311</v>
      </c>
      <c r="C71" s="14" t="s">
        <v>312</v>
      </c>
      <c r="D71" s="22"/>
      <c r="E71" s="14" t="s">
        <v>61</v>
      </c>
      <c r="F71" s="15" t="s">
        <v>156</v>
      </c>
      <c r="G71" s="15" t="s">
        <v>63</v>
      </c>
      <c r="H71" s="16"/>
      <c r="I71" s="17" t="s">
        <v>122</v>
      </c>
      <c r="J71" s="16"/>
      <c r="K71" s="17" t="s">
        <v>122</v>
      </c>
      <c r="L71" s="16"/>
      <c r="M71" s="17"/>
      <c r="N71" s="16"/>
      <c r="O71" s="17" t="s">
        <v>122</v>
      </c>
      <c r="P71" s="16"/>
      <c r="Q71" s="17"/>
      <c r="R71" s="16"/>
      <c r="S71" s="17" t="s">
        <v>122</v>
      </c>
      <c r="T71" s="18" t="n">
        <f>1789.9</f>
        <v>1789.9</v>
      </c>
      <c r="U71" s="19" t="str">
        <f>"－"</f>
        <v>－</v>
      </c>
      <c r="V71" s="19"/>
      <c r="W71" s="23"/>
      <c r="X71" s="19" t="str">
        <f>"－"</f>
        <v>－</v>
      </c>
      <c r="Y71" s="19"/>
      <c r="Z71" s="23"/>
      <c r="AA71" s="16"/>
      <c r="AB71" s="20" t="str">
        <f>"－"</f>
        <v>－</v>
      </c>
      <c r="AC71" s="21" t="str">
        <f>"－"</f>
        <v>－</v>
      </c>
    </row>
    <row r="72">
      <c r="A72" s="13" t="s">
        <v>46</v>
      </c>
      <c r="B72" s="14" t="s">
        <v>311</v>
      </c>
      <c r="C72" s="14" t="s">
        <v>312</v>
      </c>
      <c r="D72" s="22"/>
      <c r="E72" s="14" t="s">
        <v>71</v>
      </c>
      <c r="F72" s="15" t="s">
        <v>78</v>
      </c>
      <c r="G72" s="15" t="s">
        <v>72</v>
      </c>
      <c r="H72" s="16"/>
      <c r="I72" s="17" t="s">
        <v>122</v>
      </c>
      <c r="J72" s="16"/>
      <c r="K72" s="17" t="s">
        <v>122</v>
      </c>
      <c r="L72" s="16"/>
      <c r="M72" s="17"/>
      <c r="N72" s="16"/>
      <c r="O72" s="17" t="s">
        <v>122</v>
      </c>
      <c r="P72" s="16"/>
      <c r="Q72" s="17"/>
      <c r="R72" s="16"/>
      <c r="S72" s="17" t="s">
        <v>122</v>
      </c>
      <c r="T72" s="18" t="n">
        <f>1772.8</f>
        <v>1772.8</v>
      </c>
      <c r="U72" s="19" t="str">
        <f>"－"</f>
        <v>－</v>
      </c>
      <c r="V72" s="19"/>
      <c r="W72" s="23"/>
      <c r="X72" s="19" t="str">
        <f>"－"</f>
        <v>－</v>
      </c>
      <c r="Y72" s="19"/>
      <c r="Z72" s="23"/>
      <c r="AA72" s="16"/>
      <c r="AB72" s="20" t="str">
        <f>"－"</f>
        <v>－</v>
      </c>
      <c r="AC72" s="21" t="str">
        <f>"－"</f>
        <v>－</v>
      </c>
    </row>
    <row r="73">
      <c r="A73" s="13" t="s">
        <v>46</v>
      </c>
      <c r="B73" s="14" t="s">
        <v>311</v>
      </c>
      <c r="C73" s="14" t="s">
        <v>312</v>
      </c>
      <c r="D73" s="22"/>
      <c r="E73" s="14" t="s">
        <v>77</v>
      </c>
      <c r="F73" s="15" t="s">
        <v>159</v>
      </c>
      <c r="G73" s="15" t="s">
        <v>79</v>
      </c>
      <c r="H73" s="16"/>
      <c r="I73" s="17" t="s">
        <v>122</v>
      </c>
      <c r="J73" s="16"/>
      <c r="K73" s="17" t="s">
        <v>122</v>
      </c>
      <c r="L73" s="16"/>
      <c r="M73" s="17"/>
      <c r="N73" s="16"/>
      <c r="O73" s="17" t="s">
        <v>122</v>
      </c>
      <c r="P73" s="16"/>
      <c r="Q73" s="17"/>
      <c r="R73" s="16"/>
      <c r="S73" s="17" t="s">
        <v>122</v>
      </c>
      <c r="T73" s="18" t="n">
        <f>1771.15</f>
        <v>1771.15</v>
      </c>
      <c r="U73" s="19" t="str">
        <f>"－"</f>
        <v>－</v>
      </c>
      <c r="V73" s="19"/>
      <c r="W73" s="23"/>
      <c r="X73" s="19" t="str">
        <f>"－"</f>
        <v>－</v>
      </c>
      <c r="Y73" s="19"/>
      <c r="Z73" s="23"/>
      <c r="AA73" s="16"/>
      <c r="AB73" s="20" t="str">
        <f>"－"</f>
        <v>－</v>
      </c>
      <c r="AC73" s="21" t="str">
        <f>"－"</f>
        <v>－</v>
      </c>
    </row>
    <row r="74">
      <c r="A74" s="13" t="s">
        <v>46</v>
      </c>
      <c r="B74" s="14" t="s">
        <v>311</v>
      </c>
      <c r="C74" s="14" t="s">
        <v>312</v>
      </c>
      <c r="D74" s="22"/>
      <c r="E74" s="14" t="s">
        <v>89</v>
      </c>
      <c r="F74" s="15" t="s">
        <v>100</v>
      </c>
      <c r="G74" s="15" t="s">
        <v>90</v>
      </c>
      <c r="H74" s="16"/>
      <c r="I74" s="17" t="s">
        <v>122</v>
      </c>
      <c r="J74" s="16"/>
      <c r="K74" s="17" t="s">
        <v>122</v>
      </c>
      <c r="L74" s="16"/>
      <c r="M74" s="17"/>
      <c r="N74" s="16"/>
      <c r="O74" s="17" t="s">
        <v>122</v>
      </c>
      <c r="P74" s="16"/>
      <c r="Q74" s="17"/>
      <c r="R74" s="16"/>
      <c r="S74" s="17" t="s">
        <v>122</v>
      </c>
      <c r="T74" s="18" t="n">
        <f>1755.83</f>
        <v>1755.83</v>
      </c>
      <c r="U74" s="19" t="str">
        <f>"－"</f>
        <v>－</v>
      </c>
      <c r="V74" s="19"/>
      <c r="W74" s="23"/>
      <c r="X74" s="19" t="str">
        <f>"－"</f>
        <v>－</v>
      </c>
      <c r="Y74" s="19"/>
      <c r="Z74" s="23"/>
      <c r="AA74" s="16"/>
      <c r="AB74" s="20" t="str">
        <f>"－"</f>
        <v>－</v>
      </c>
      <c r="AC74" s="21" t="str">
        <f>"－"</f>
        <v>－</v>
      </c>
    </row>
    <row r="75">
      <c r="A75" s="13" t="s">
        <v>46</v>
      </c>
      <c r="B75" s="14" t="s">
        <v>313</v>
      </c>
      <c r="C75" s="14" t="s">
        <v>314</v>
      </c>
      <c r="D75" s="22"/>
      <c r="E75" s="14" t="s">
        <v>49</v>
      </c>
      <c r="F75" s="15" t="s">
        <v>62</v>
      </c>
      <c r="G75" s="15" t="s">
        <v>51</v>
      </c>
      <c r="H75" s="16" t="s">
        <v>52</v>
      </c>
      <c r="I75" s="17" t="s">
        <v>315</v>
      </c>
      <c r="J75" s="16" t="s">
        <v>316</v>
      </c>
      <c r="K75" s="17" t="s">
        <v>317</v>
      </c>
      <c r="L75" s="16" t="s">
        <v>316</v>
      </c>
      <c r="M75" s="17" t="s">
        <v>318</v>
      </c>
      <c r="N75" s="16" t="s">
        <v>52</v>
      </c>
      <c r="O75" s="17" t="s">
        <v>319</v>
      </c>
      <c r="P75" s="16" t="s">
        <v>52</v>
      </c>
      <c r="Q75" s="17" t="s">
        <v>320</v>
      </c>
      <c r="R75" s="16" t="s">
        <v>59</v>
      </c>
      <c r="S75" s="17" t="s">
        <v>321</v>
      </c>
      <c r="T75" s="18" t="n">
        <f>695.2</f>
        <v>695.2</v>
      </c>
      <c r="U75" s="19" t="n">
        <f>165007</f>
        <v>165007.0</v>
      </c>
      <c r="V75" s="19" t="n">
        <v>12884.0</v>
      </c>
      <c r="W75" s="23"/>
      <c r="X75" s="19" t="n">
        <f>113811959466</f>
        <v>1.13811959466E11</v>
      </c>
      <c r="Y75" s="19" t="n">
        <v>8.942899466E9</v>
      </c>
      <c r="Z75" s="23"/>
      <c r="AA75" s="16"/>
      <c r="AB75" s="20" t="n">
        <f>39584</f>
        <v>39584.0</v>
      </c>
      <c r="AC75" s="21" t="n">
        <f>20</f>
        <v>20.0</v>
      </c>
    </row>
    <row r="76">
      <c r="A76" s="13" t="s">
        <v>46</v>
      </c>
      <c r="B76" s="14" t="s">
        <v>313</v>
      </c>
      <c r="C76" s="14" t="s">
        <v>314</v>
      </c>
      <c r="D76" s="22"/>
      <c r="E76" s="14" t="s">
        <v>61</v>
      </c>
      <c r="F76" s="15" t="s">
        <v>156</v>
      </c>
      <c r="G76" s="15" t="s">
        <v>63</v>
      </c>
      <c r="H76" s="16" t="s">
        <v>52</v>
      </c>
      <c r="I76" s="17" t="s">
        <v>322</v>
      </c>
      <c r="J76" s="16" t="s">
        <v>316</v>
      </c>
      <c r="K76" s="17" t="s">
        <v>323</v>
      </c>
      <c r="L76" s="16"/>
      <c r="M76" s="17"/>
      <c r="N76" s="16" t="s">
        <v>52</v>
      </c>
      <c r="O76" s="17" t="s">
        <v>324</v>
      </c>
      <c r="P76" s="16"/>
      <c r="Q76" s="17"/>
      <c r="R76" s="16" t="s">
        <v>59</v>
      </c>
      <c r="S76" s="17" t="s">
        <v>325</v>
      </c>
      <c r="T76" s="18" t="n">
        <f>695.1</f>
        <v>695.1</v>
      </c>
      <c r="U76" s="19" t="n">
        <f>4437</f>
        <v>4437.0</v>
      </c>
      <c r="V76" s="19"/>
      <c r="W76" s="23"/>
      <c r="X76" s="19" t="n">
        <f>3067922000</f>
        <v>3.067922E9</v>
      </c>
      <c r="Y76" s="19"/>
      <c r="Z76" s="23"/>
      <c r="AA76" s="16"/>
      <c r="AB76" s="20" t="n">
        <f>1757</f>
        <v>1757.0</v>
      </c>
      <c r="AC76" s="21" t="n">
        <f>20</f>
        <v>20.0</v>
      </c>
    </row>
    <row r="77">
      <c r="A77" s="13" t="s">
        <v>46</v>
      </c>
      <c r="B77" s="14" t="s">
        <v>313</v>
      </c>
      <c r="C77" s="14" t="s">
        <v>314</v>
      </c>
      <c r="D77" s="22"/>
      <c r="E77" s="14" t="s">
        <v>71</v>
      </c>
      <c r="F77" s="15" t="s">
        <v>78</v>
      </c>
      <c r="G77" s="15" t="s">
        <v>72</v>
      </c>
      <c r="H77" s="16" t="s">
        <v>52</v>
      </c>
      <c r="I77" s="17" t="s">
        <v>315</v>
      </c>
      <c r="J77" s="16" t="s">
        <v>66</v>
      </c>
      <c r="K77" s="17" t="s">
        <v>326</v>
      </c>
      <c r="L77" s="16"/>
      <c r="M77" s="17"/>
      <c r="N77" s="16" t="s">
        <v>52</v>
      </c>
      <c r="O77" s="17" t="s">
        <v>315</v>
      </c>
      <c r="P77" s="16"/>
      <c r="Q77" s="17"/>
      <c r="R77" s="16" t="s">
        <v>59</v>
      </c>
      <c r="S77" s="17" t="s">
        <v>327</v>
      </c>
      <c r="T77" s="18" t="n">
        <f>695</f>
        <v>695.0</v>
      </c>
      <c r="U77" s="19" t="n">
        <f>73</f>
        <v>73.0</v>
      </c>
      <c r="V77" s="19"/>
      <c r="W77" s="23"/>
      <c r="X77" s="19" t="n">
        <f>50324000</f>
        <v>5.0324E7</v>
      </c>
      <c r="Y77" s="19"/>
      <c r="Z77" s="23"/>
      <c r="AA77" s="16"/>
      <c r="AB77" s="20" t="n">
        <f>96</f>
        <v>96.0</v>
      </c>
      <c r="AC77" s="21" t="n">
        <f>18</f>
        <v>18.0</v>
      </c>
    </row>
    <row r="78">
      <c r="A78" s="13" t="s">
        <v>46</v>
      </c>
      <c r="B78" s="14" t="s">
        <v>313</v>
      </c>
      <c r="C78" s="14" t="s">
        <v>314</v>
      </c>
      <c r="D78" s="22"/>
      <c r="E78" s="14" t="s">
        <v>77</v>
      </c>
      <c r="F78" s="15" t="s">
        <v>159</v>
      </c>
      <c r="G78" s="15" t="s">
        <v>79</v>
      </c>
      <c r="H78" s="16"/>
      <c r="I78" s="17" t="s">
        <v>122</v>
      </c>
      <c r="J78" s="16"/>
      <c r="K78" s="17" t="s">
        <v>122</v>
      </c>
      <c r="L78" s="16"/>
      <c r="M78" s="17"/>
      <c r="N78" s="16"/>
      <c r="O78" s="17" t="s">
        <v>122</v>
      </c>
      <c r="P78" s="16"/>
      <c r="Q78" s="17"/>
      <c r="R78" s="16"/>
      <c r="S78" s="17" t="s">
        <v>122</v>
      </c>
      <c r="T78" s="18" t="n">
        <f>695.15</f>
        <v>695.15</v>
      </c>
      <c r="U78" s="19" t="str">
        <f>"－"</f>
        <v>－</v>
      </c>
      <c r="V78" s="19"/>
      <c r="W78" s="23"/>
      <c r="X78" s="19" t="str">
        <f>"－"</f>
        <v>－</v>
      </c>
      <c r="Y78" s="19"/>
      <c r="Z78" s="23"/>
      <c r="AA78" s="16"/>
      <c r="AB78" s="20" t="n">
        <f>11</f>
        <v>11.0</v>
      </c>
      <c r="AC78" s="21" t="str">
        <f>"－"</f>
        <v>－</v>
      </c>
    </row>
    <row r="79">
      <c r="A79" s="13" t="s">
        <v>46</v>
      </c>
      <c r="B79" s="14" t="s">
        <v>313</v>
      </c>
      <c r="C79" s="14" t="s">
        <v>314</v>
      </c>
      <c r="D79" s="22"/>
      <c r="E79" s="14" t="s">
        <v>89</v>
      </c>
      <c r="F79" s="15" t="s">
        <v>100</v>
      </c>
      <c r="G79" s="15" t="s">
        <v>90</v>
      </c>
      <c r="H79" s="16" t="s">
        <v>80</v>
      </c>
      <c r="I79" s="17" t="s">
        <v>328</v>
      </c>
      <c r="J79" s="16" t="s">
        <v>54</v>
      </c>
      <c r="K79" s="17" t="s">
        <v>329</v>
      </c>
      <c r="L79" s="16"/>
      <c r="M79" s="17"/>
      <c r="N79" s="16" t="s">
        <v>80</v>
      </c>
      <c r="O79" s="17" t="s">
        <v>328</v>
      </c>
      <c r="P79" s="16"/>
      <c r="Q79" s="17"/>
      <c r="R79" s="16" t="s">
        <v>54</v>
      </c>
      <c r="S79" s="17" t="s">
        <v>329</v>
      </c>
      <c r="T79" s="18" t="n">
        <f>694.95</f>
        <v>694.95</v>
      </c>
      <c r="U79" s="19" t="n">
        <f>3</f>
        <v>3.0</v>
      </c>
      <c r="V79" s="19"/>
      <c r="W79" s="23"/>
      <c r="X79" s="19" t="n">
        <f>2040000</f>
        <v>2040000.0</v>
      </c>
      <c r="Y79" s="19"/>
      <c r="Z79" s="23"/>
      <c r="AA79" s="16"/>
      <c r="AB79" s="20" t="n">
        <f>4</f>
        <v>4.0</v>
      </c>
      <c r="AC79" s="21" t="n">
        <f>3</f>
        <v>3.0</v>
      </c>
    </row>
    <row r="80">
      <c r="A80" s="13" t="s">
        <v>46</v>
      </c>
      <c r="B80" s="14" t="s">
        <v>330</v>
      </c>
      <c r="C80" s="14" t="s">
        <v>331</v>
      </c>
      <c r="D80" s="22"/>
      <c r="E80" s="14" t="s">
        <v>49</v>
      </c>
      <c r="F80" s="15" t="s">
        <v>332</v>
      </c>
      <c r="G80" s="15" t="s">
        <v>333</v>
      </c>
      <c r="H80" s="16" t="s">
        <v>52</v>
      </c>
      <c r="I80" s="17" t="s">
        <v>334</v>
      </c>
      <c r="J80" s="16" t="s">
        <v>59</v>
      </c>
      <c r="K80" s="17" t="s">
        <v>335</v>
      </c>
      <c r="L80" s="16" t="s">
        <v>59</v>
      </c>
      <c r="M80" s="17" t="s">
        <v>336</v>
      </c>
      <c r="N80" s="16" t="s">
        <v>52</v>
      </c>
      <c r="O80" s="17" t="s">
        <v>337</v>
      </c>
      <c r="P80" s="16" t="s">
        <v>52</v>
      </c>
      <c r="Q80" s="17" t="s">
        <v>338</v>
      </c>
      <c r="R80" s="16" t="s">
        <v>59</v>
      </c>
      <c r="S80" s="17" t="s">
        <v>335</v>
      </c>
      <c r="T80" s="18" t="n">
        <f>34644.65</f>
        <v>34644.65</v>
      </c>
      <c r="U80" s="19" t="n">
        <f>22782</f>
        <v>22782.0</v>
      </c>
      <c r="V80" s="19" t="n">
        <v>186.0</v>
      </c>
      <c r="W80" s="23"/>
      <c r="X80" s="19" t="n">
        <f>78083107600</f>
        <v>7.80831076E10</v>
      </c>
      <c r="Y80" s="19" t="n">
        <v>6.429713E8</v>
      </c>
      <c r="Z80" s="23"/>
      <c r="AA80" s="16"/>
      <c r="AB80" s="20" t="n">
        <f>9248</f>
        <v>9248.0</v>
      </c>
      <c r="AC80" s="21" t="n">
        <f>20</f>
        <v>20.0</v>
      </c>
    </row>
    <row r="81">
      <c r="A81" s="13" t="s">
        <v>46</v>
      </c>
      <c r="B81" s="14" t="s">
        <v>330</v>
      </c>
      <c r="C81" s="14" t="s">
        <v>331</v>
      </c>
      <c r="D81" s="22"/>
      <c r="E81" s="14" t="s">
        <v>61</v>
      </c>
      <c r="F81" s="15" t="s">
        <v>339</v>
      </c>
      <c r="G81" s="15" t="s">
        <v>340</v>
      </c>
      <c r="H81" s="16" t="s">
        <v>52</v>
      </c>
      <c r="I81" s="17" t="s">
        <v>341</v>
      </c>
      <c r="J81" s="16" t="s">
        <v>59</v>
      </c>
      <c r="K81" s="17" t="s">
        <v>342</v>
      </c>
      <c r="L81" s="16"/>
      <c r="M81" s="17"/>
      <c r="N81" s="16" t="s">
        <v>52</v>
      </c>
      <c r="O81" s="17" t="s">
        <v>343</v>
      </c>
      <c r="P81" s="16"/>
      <c r="Q81" s="17"/>
      <c r="R81" s="16" t="s">
        <v>59</v>
      </c>
      <c r="S81" s="17" t="s">
        <v>344</v>
      </c>
      <c r="T81" s="18" t="n">
        <f>34873.1</f>
        <v>34873.1</v>
      </c>
      <c r="U81" s="19" t="n">
        <f>438</f>
        <v>438.0</v>
      </c>
      <c r="V81" s="19"/>
      <c r="W81" s="23"/>
      <c r="X81" s="19" t="n">
        <f>1532447700</f>
        <v>1.5324477E9</v>
      </c>
      <c r="Y81" s="19"/>
      <c r="Z81" s="23"/>
      <c r="AA81" s="16"/>
      <c r="AB81" s="20" t="n">
        <f>346</f>
        <v>346.0</v>
      </c>
      <c r="AC81" s="21" t="n">
        <f>20</f>
        <v>20.0</v>
      </c>
    </row>
    <row r="82">
      <c r="A82" s="13" t="s">
        <v>46</v>
      </c>
      <c r="B82" s="14" t="s">
        <v>330</v>
      </c>
      <c r="C82" s="14" t="s">
        <v>331</v>
      </c>
      <c r="D82" s="22"/>
      <c r="E82" s="14" t="s">
        <v>71</v>
      </c>
      <c r="F82" s="15" t="s">
        <v>345</v>
      </c>
      <c r="G82" s="15" t="s">
        <v>346</v>
      </c>
      <c r="H82" s="16" t="s">
        <v>66</v>
      </c>
      <c r="I82" s="17" t="s">
        <v>347</v>
      </c>
      <c r="J82" s="16" t="s">
        <v>94</v>
      </c>
      <c r="K82" s="17" t="s">
        <v>348</v>
      </c>
      <c r="L82" s="16"/>
      <c r="M82" s="17"/>
      <c r="N82" s="16" t="s">
        <v>66</v>
      </c>
      <c r="O82" s="17" t="s">
        <v>349</v>
      </c>
      <c r="P82" s="16"/>
      <c r="Q82" s="17"/>
      <c r="R82" s="16" t="s">
        <v>94</v>
      </c>
      <c r="S82" s="17" t="s">
        <v>348</v>
      </c>
      <c r="T82" s="18" t="n">
        <f>35182.85</f>
        <v>35182.85</v>
      </c>
      <c r="U82" s="19" t="n">
        <f>3</f>
        <v>3.0</v>
      </c>
      <c r="V82" s="19"/>
      <c r="W82" s="23"/>
      <c r="X82" s="19" t="n">
        <f>10682000</f>
        <v>1.0682E7</v>
      </c>
      <c r="Y82" s="19"/>
      <c r="Z82" s="23"/>
      <c r="AA82" s="16"/>
      <c r="AB82" s="20" t="n">
        <f>3</f>
        <v>3.0</v>
      </c>
      <c r="AC82" s="21" t="n">
        <f>2</f>
        <v>2.0</v>
      </c>
    </row>
    <row r="83">
      <c r="A83" s="13" t="s">
        <v>46</v>
      </c>
      <c r="B83" s="14" t="s">
        <v>330</v>
      </c>
      <c r="C83" s="14" t="s">
        <v>331</v>
      </c>
      <c r="D83" s="22"/>
      <c r="E83" s="14" t="s">
        <v>77</v>
      </c>
      <c r="F83" s="15" t="s">
        <v>350</v>
      </c>
      <c r="G83" s="15" t="s">
        <v>351</v>
      </c>
      <c r="H83" s="16"/>
      <c r="I83" s="17" t="s">
        <v>122</v>
      </c>
      <c r="J83" s="16"/>
      <c r="K83" s="17" t="s">
        <v>122</v>
      </c>
      <c r="L83" s="16"/>
      <c r="M83" s="17"/>
      <c r="N83" s="16"/>
      <c r="O83" s="17" t="s">
        <v>122</v>
      </c>
      <c r="P83" s="16"/>
      <c r="Q83" s="17"/>
      <c r="R83" s="16"/>
      <c r="S83" s="17" t="s">
        <v>122</v>
      </c>
      <c r="T83" s="18" t="n">
        <f>35286.4</f>
        <v>35286.4</v>
      </c>
      <c r="U83" s="19" t="str">
        <f>"－"</f>
        <v>－</v>
      </c>
      <c r="V83" s="19"/>
      <c r="W83" s="23"/>
      <c r="X83" s="19" t="str">
        <f>"－"</f>
        <v>－</v>
      </c>
      <c r="Y83" s="19"/>
      <c r="Z83" s="23"/>
      <c r="AA83" s="16"/>
      <c r="AB83" s="20" t="str">
        <f>"－"</f>
        <v>－</v>
      </c>
      <c r="AC83" s="21" t="str">
        <f>"－"</f>
        <v>－</v>
      </c>
    </row>
    <row r="84">
      <c r="A84" s="13" t="s">
        <v>46</v>
      </c>
      <c r="B84" s="14" t="s">
        <v>352</v>
      </c>
      <c r="C84" s="14" t="s">
        <v>353</v>
      </c>
      <c r="D84" s="22"/>
      <c r="E84" s="14" t="s">
        <v>46</v>
      </c>
      <c r="F84" s="15" t="s">
        <v>354</v>
      </c>
      <c r="G84" s="15" t="s">
        <v>355</v>
      </c>
      <c r="H84" s="16"/>
      <c r="I84" s="17" t="s">
        <v>122</v>
      </c>
      <c r="J84" s="16"/>
      <c r="K84" s="17" t="s">
        <v>122</v>
      </c>
      <c r="L84" s="16"/>
      <c r="M84" s="17"/>
      <c r="N84" s="16"/>
      <c r="O84" s="17" t="s">
        <v>122</v>
      </c>
      <c r="P84" s="16"/>
      <c r="Q84" s="17"/>
      <c r="R84" s="16"/>
      <c r="S84" s="17" t="s">
        <v>122</v>
      </c>
      <c r="T84" s="18" t="n">
        <f>16631.33</f>
        <v>16631.33</v>
      </c>
      <c r="U84" s="19" t="str">
        <f>"－"</f>
        <v>－</v>
      </c>
      <c r="V84" s="19"/>
      <c r="W84" s="23"/>
      <c r="X84" s="19" t="str">
        <f>"－"</f>
        <v>－</v>
      </c>
      <c r="Y84" s="19"/>
      <c r="Z84" s="23"/>
      <c r="AA84" s="16" t="s">
        <v>171</v>
      </c>
      <c r="AB84" s="20" t="str">
        <f>"－"</f>
        <v>－</v>
      </c>
      <c r="AC84" s="21" t="str">
        <f>"－"</f>
        <v>－</v>
      </c>
    </row>
    <row r="85">
      <c r="A85" s="13" t="s">
        <v>46</v>
      </c>
      <c r="B85" s="14" t="s">
        <v>352</v>
      </c>
      <c r="C85" s="14" t="s">
        <v>353</v>
      </c>
      <c r="D85" s="22"/>
      <c r="E85" s="14" t="s">
        <v>49</v>
      </c>
      <c r="F85" s="15" t="s">
        <v>356</v>
      </c>
      <c r="G85" s="15" t="s">
        <v>357</v>
      </c>
      <c r="H85" s="16"/>
      <c r="I85" s="17" t="s">
        <v>122</v>
      </c>
      <c r="J85" s="16"/>
      <c r="K85" s="17" t="s">
        <v>122</v>
      </c>
      <c r="L85" s="16"/>
      <c r="M85" s="17"/>
      <c r="N85" s="16"/>
      <c r="O85" s="17" t="s">
        <v>122</v>
      </c>
      <c r="P85" s="16"/>
      <c r="Q85" s="17"/>
      <c r="R85" s="16"/>
      <c r="S85" s="17" t="s">
        <v>122</v>
      </c>
      <c r="T85" s="18" t="n">
        <f>16997.55</f>
        <v>16997.55</v>
      </c>
      <c r="U85" s="19" t="str">
        <f>"－"</f>
        <v>－</v>
      </c>
      <c r="V85" s="19"/>
      <c r="W85" s="23"/>
      <c r="X85" s="19" t="str">
        <f>"－"</f>
        <v>－</v>
      </c>
      <c r="Y85" s="19"/>
      <c r="Z85" s="23"/>
      <c r="AA85" s="16"/>
      <c r="AB85" s="20" t="str">
        <f>"－"</f>
        <v>－</v>
      </c>
      <c r="AC85" s="21" t="str">
        <f>"－"</f>
        <v>－</v>
      </c>
    </row>
    <row r="86">
      <c r="A86" s="13" t="s">
        <v>46</v>
      </c>
      <c r="B86" s="14" t="s">
        <v>352</v>
      </c>
      <c r="C86" s="14" t="s">
        <v>353</v>
      </c>
      <c r="D86" s="22"/>
      <c r="E86" s="14" t="s">
        <v>177</v>
      </c>
      <c r="F86" s="15" t="s">
        <v>358</v>
      </c>
      <c r="G86" s="15" t="s">
        <v>359</v>
      </c>
      <c r="H86" s="16"/>
      <c r="I86" s="17" t="s">
        <v>122</v>
      </c>
      <c r="J86" s="16"/>
      <c r="K86" s="17" t="s">
        <v>122</v>
      </c>
      <c r="L86" s="16"/>
      <c r="M86" s="17"/>
      <c r="N86" s="16"/>
      <c r="O86" s="17" t="s">
        <v>122</v>
      </c>
      <c r="P86" s="16"/>
      <c r="Q86" s="17"/>
      <c r="R86" s="16"/>
      <c r="S86" s="17" t="s">
        <v>122</v>
      </c>
      <c r="T86" s="18" t="n">
        <f>17278.27</f>
        <v>17278.27</v>
      </c>
      <c r="U86" s="19" t="str">
        <f>"－"</f>
        <v>－</v>
      </c>
      <c r="V86" s="19"/>
      <c r="W86" s="23"/>
      <c r="X86" s="19" t="str">
        <f>"－"</f>
        <v>－</v>
      </c>
      <c r="Y86" s="19"/>
      <c r="Z86" s="23"/>
      <c r="AA86" s="16"/>
      <c r="AB86" s="20" t="str">
        <f>"－"</f>
        <v>－</v>
      </c>
      <c r="AC86" s="21" t="str">
        <f>"－"</f>
        <v>－</v>
      </c>
    </row>
    <row r="87">
      <c r="A87" s="13" t="s">
        <v>46</v>
      </c>
      <c r="B87" s="14" t="s">
        <v>352</v>
      </c>
      <c r="C87" s="14" t="s">
        <v>353</v>
      </c>
      <c r="D87" s="22"/>
      <c r="E87" s="14" t="s">
        <v>61</v>
      </c>
      <c r="F87" s="15" t="s">
        <v>360</v>
      </c>
      <c r="G87" s="15" t="s">
        <v>361</v>
      </c>
      <c r="H87" s="16"/>
      <c r="I87" s="17" t="s">
        <v>122</v>
      </c>
      <c r="J87" s="16"/>
      <c r="K87" s="17" t="s">
        <v>122</v>
      </c>
      <c r="L87" s="16"/>
      <c r="M87" s="17"/>
      <c r="N87" s="16"/>
      <c r="O87" s="17" t="s">
        <v>122</v>
      </c>
      <c r="P87" s="16"/>
      <c r="Q87" s="17"/>
      <c r="R87" s="16"/>
      <c r="S87" s="17" t="s">
        <v>122</v>
      </c>
      <c r="T87" s="18" t="n">
        <f>16991.35</f>
        <v>16991.35</v>
      </c>
      <c r="U87" s="19" t="str">
        <f>"－"</f>
        <v>－</v>
      </c>
      <c r="V87" s="19"/>
      <c r="W87" s="23"/>
      <c r="X87" s="19" t="str">
        <f>"－"</f>
        <v>－</v>
      </c>
      <c r="Y87" s="19"/>
      <c r="Z87" s="23"/>
      <c r="AA87" s="16"/>
      <c r="AB87" s="20" t="str">
        <f>"－"</f>
        <v>－</v>
      </c>
      <c r="AC87" s="21" t="str">
        <f>"－"</f>
        <v>－</v>
      </c>
    </row>
    <row r="88">
      <c r="A88" s="13" t="s">
        <v>46</v>
      </c>
      <c r="B88" s="14" t="s">
        <v>352</v>
      </c>
      <c r="C88" s="14" t="s">
        <v>353</v>
      </c>
      <c r="D88" s="22"/>
      <c r="E88" s="14" t="s">
        <v>71</v>
      </c>
      <c r="F88" s="15" t="s">
        <v>362</v>
      </c>
      <c r="G88" s="15" t="s">
        <v>363</v>
      </c>
      <c r="H88" s="16"/>
      <c r="I88" s="17" t="s">
        <v>122</v>
      </c>
      <c r="J88" s="16"/>
      <c r="K88" s="17" t="s">
        <v>122</v>
      </c>
      <c r="L88" s="16"/>
      <c r="M88" s="17"/>
      <c r="N88" s="16"/>
      <c r="O88" s="17" t="s">
        <v>122</v>
      </c>
      <c r="P88" s="16"/>
      <c r="Q88" s="17"/>
      <c r="R88" s="16"/>
      <c r="S88" s="17" t="s">
        <v>122</v>
      </c>
      <c r="T88" s="18" t="n">
        <f>16979.5</f>
        <v>16979.5</v>
      </c>
      <c r="U88" s="19" t="str">
        <f>"－"</f>
        <v>－</v>
      </c>
      <c r="V88" s="19"/>
      <c r="W88" s="23"/>
      <c r="X88" s="19" t="str">
        <f>"－"</f>
        <v>－</v>
      </c>
      <c r="Y88" s="19"/>
      <c r="Z88" s="23"/>
      <c r="AA88" s="16"/>
      <c r="AB88" s="20" t="str">
        <f>"－"</f>
        <v>－</v>
      </c>
      <c r="AC88" s="21" t="str">
        <f>"－"</f>
        <v>－</v>
      </c>
    </row>
    <row r="89">
      <c r="A89" s="13" t="s">
        <v>46</v>
      </c>
      <c r="B89" s="14" t="s">
        <v>352</v>
      </c>
      <c r="C89" s="14" t="s">
        <v>353</v>
      </c>
      <c r="D89" s="22"/>
      <c r="E89" s="14" t="s">
        <v>77</v>
      </c>
      <c r="F89" s="15" t="s">
        <v>364</v>
      </c>
      <c r="G89" s="15" t="s">
        <v>365</v>
      </c>
      <c r="H89" s="16"/>
      <c r="I89" s="17" t="s">
        <v>122</v>
      </c>
      <c r="J89" s="16"/>
      <c r="K89" s="17" t="s">
        <v>122</v>
      </c>
      <c r="L89" s="16"/>
      <c r="M89" s="17"/>
      <c r="N89" s="16"/>
      <c r="O89" s="17" t="s">
        <v>122</v>
      </c>
      <c r="P89" s="16"/>
      <c r="Q89" s="17"/>
      <c r="R89" s="16"/>
      <c r="S89" s="17" t="s">
        <v>122</v>
      </c>
      <c r="T89" s="18" t="n">
        <f>16785.9</f>
        <v>16785.9</v>
      </c>
      <c r="U89" s="19" t="str">
        <f>"－"</f>
        <v>－</v>
      </c>
      <c r="V89" s="19"/>
      <c r="W89" s="23"/>
      <c r="X89" s="19" t="str">
        <f>"－"</f>
        <v>－</v>
      </c>
      <c r="Y89" s="19"/>
      <c r="Z89" s="23"/>
      <c r="AA89" s="16"/>
      <c r="AB89" s="20" t="str">
        <f>"－"</f>
        <v>－</v>
      </c>
      <c r="AC89" s="21" t="str">
        <f>"－"</f>
        <v>－</v>
      </c>
    </row>
    <row r="90">
      <c r="A90" s="13" t="s">
        <v>46</v>
      </c>
      <c r="B90" s="14" t="s">
        <v>366</v>
      </c>
      <c r="C90" s="14" t="s">
        <v>367</v>
      </c>
      <c r="D90" s="22"/>
      <c r="E90" s="14" t="s">
        <v>46</v>
      </c>
      <c r="F90" s="15" t="s">
        <v>368</v>
      </c>
      <c r="G90" s="15" t="s">
        <v>369</v>
      </c>
      <c r="H90" s="16"/>
      <c r="I90" s="17" t="s">
        <v>122</v>
      </c>
      <c r="J90" s="16"/>
      <c r="K90" s="17" t="s">
        <v>122</v>
      </c>
      <c r="L90" s="16"/>
      <c r="M90" s="17"/>
      <c r="N90" s="16"/>
      <c r="O90" s="17" t="s">
        <v>122</v>
      </c>
      <c r="P90" s="16"/>
      <c r="Q90" s="17"/>
      <c r="R90" s="16"/>
      <c r="S90" s="17" t="s">
        <v>122</v>
      </c>
      <c r="T90" s="18" t="n">
        <f>11646.05</f>
        <v>11646.05</v>
      </c>
      <c r="U90" s="19" t="str">
        <f>"－"</f>
        <v>－</v>
      </c>
      <c r="V90" s="19"/>
      <c r="W90" s="23"/>
      <c r="X90" s="19" t="str">
        <f>"－"</f>
        <v>－</v>
      </c>
      <c r="Y90" s="19"/>
      <c r="Z90" s="23"/>
      <c r="AA90" s="16" t="s">
        <v>171</v>
      </c>
      <c r="AB90" s="20" t="str">
        <f>"－"</f>
        <v>－</v>
      </c>
      <c r="AC90" s="21" t="str">
        <f>"－"</f>
        <v>－</v>
      </c>
    </row>
    <row r="91">
      <c r="A91" s="13" t="s">
        <v>46</v>
      </c>
      <c r="B91" s="14" t="s">
        <v>366</v>
      </c>
      <c r="C91" s="14" t="s">
        <v>367</v>
      </c>
      <c r="D91" s="22"/>
      <c r="E91" s="14" t="s">
        <v>49</v>
      </c>
      <c r="F91" s="15" t="s">
        <v>370</v>
      </c>
      <c r="G91" s="15" t="s">
        <v>371</v>
      </c>
      <c r="H91" s="16"/>
      <c r="I91" s="17" t="s">
        <v>122</v>
      </c>
      <c r="J91" s="16"/>
      <c r="K91" s="17" t="s">
        <v>122</v>
      </c>
      <c r="L91" s="16"/>
      <c r="M91" s="17"/>
      <c r="N91" s="16"/>
      <c r="O91" s="17" t="s">
        <v>122</v>
      </c>
      <c r="P91" s="16"/>
      <c r="Q91" s="17"/>
      <c r="R91" s="16"/>
      <c r="S91" s="17" t="s">
        <v>122</v>
      </c>
      <c r="T91" s="18" t="n">
        <f>11674.5</f>
        <v>11674.5</v>
      </c>
      <c r="U91" s="19" t="str">
        <f>"－"</f>
        <v>－</v>
      </c>
      <c r="V91" s="19"/>
      <c r="W91" s="23"/>
      <c r="X91" s="19" t="str">
        <f>"－"</f>
        <v>－</v>
      </c>
      <c r="Y91" s="19"/>
      <c r="Z91" s="23"/>
      <c r="AA91" s="16"/>
      <c r="AB91" s="20" t="str">
        <f>"－"</f>
        <v>－</v>
      </c>
      <c r="AC91" s="21" t="str">
        <f>"－"</f>
        <v>－</v>
      </c>
    </row>
    <row r="92">
      <c r="A92" s="13" t="s">
        <v>46</v>
      </c>
      <c r="B92" s="14" t="s">
        <v>366</v>
      </c>
      <c r="C92" s="14" t="s">
        <v>367</v>
      </c>
      <c r="D92" s="22"/>
      <c r="E92" s="14" t="s">
        <v>177</v>
      </c>
      <c r="F92" s="15" t="s">
        <v>372</v>
      </c>
      <c r="G92" s="15" t="s">
        <v>373</v>
      </c>
      <c r="H92" s="16"/>
      <c r="I92" s="17" t="s">
        <v>122</v>
      </c>
      <c r="J92" s="16"/>
      <c r="K92" s="17" t="s">
        <v>122</v>
      </c>
      <c r="L92" s="16"/>
      <c r="M92" s="17"/>
      <c r="N92" s="16"/>
      <c r="O92" s="17" t="s">
        <v>122</v>
      </c>
      <c r="P92" s="16"/>
      <c r="Q92" s="17"/>
      <c r="R92" s="16"/>
      <c r="S92" s="17" t="s">
        <v>122</v>
      </c>
      <c r="T92" s="18" t="n">
        <f>11270</f>
        <v>11270.0</v>
      </c>
      <c r="U92" s="19" t="str">
        <f>"－"</f>
        <v>－</v>
      </c>
      <c r="V92" s="19"/>
      <c r="W92" s="23"/>
      <c r="X92" s="19" t="str">
        <f>"－"</f>
        <v>－</v>
      </c>
      <c r="Y92" s="19"/>
      <c r="Z92" s="23"/>
      <c r="AA92" s="16"/>
      <c r="AB92" s="20" t="str">
        <f>"－"</f>
        <v>－</v>
      </c>
      <c r="AC92" s="21" t="str">
        <f>"－"</f>
        <v>－</v>
      </c>
    </row>
    <row r="93">
      <c r="A93" s="13" t="s">
        <v>46</v>
      </c>
      <c r="B93" s="14" t="s">
        <v>366</v>
      </c>
      <c r="C93" s="14" t="s">
        <v>367</v>
      </c>
      <c r="D93" s="22"/>
      <c r="E93" s="14" t="s">
        <v>61</v>
      </c>
      <c r="F93" s="15" t="s">
        <v>374</v>
      </c>
      <c r="G93" s="15" t="s">
        <v>375</v>
      </c>
      <c r="H93" s="16"/>
      <c r="I93" s="17" t="s">
        <v>122</v>
      </c>
      <c r="J93" s="16"/>
      <c r="K93" s="17" t="s">
        <v>122</v>
      </c>
      <c r="L93" s="16"/>
      <c r="M93" s="17"/>
      <c r="N93" s="16"/>
      <c r="O93" s="17" t="s">
        <v>122</v>
      </c>
      <c r="P93" s="16"/>
      <c r="Q93" s="17"/>
      <c r="R93" s="16"/>
      <c r="S93" s="17" t="s">
        <v>122</v>
      </c>
      <c r="T93" s="18" t="n">
        <f>11758.25</f>
        <v>11758.25</v>
      </c>
      <c r="U93" s="19" t="str">
        <f>"－"</f>
        <v>－</v>
      </c>
      <c r="V93" s="19"/>
      <c r="W93" s="23"/>
      <c r="X93" s="19" t="str">
        <f>"－"</f>
        <v>－</v>
      </c>
      <c r="Y93" s="19"/>
      <c r="Z93" s="23"/>
      <c r="AA93" s="16"/>
      <c r="AB93" s="20" t="str">
        <f>"－"</f>
        <v>－</v>
      </c>
      <c r="AC93" s="21" t="str">
        <f>"－"</f>
        <v>－</v>
      </c>
    </row>
    <row r="94">
      <c r="A94" s="13" t="s">
        <v>46</v>
      </c>
      <c r="B94" s="14" t="s">
        <v>366</v>
      </c>
      <c r="C94" s="14" t="s">
        <v>367</v>
      </c>
      <c r="D94" s="22"/>
      <c r="E94" s="14" t="s">
        <v>71</v>
      </c>
      <c r="F94" s="15" t="s">
        <v>376</v>
      </c>
      <c r="G94" s="15" t="s">
        <v>377</v>
      </c>
      <c r="H94" s="16"/>
      <c r="I94" s="17" t="s">
        <v>122</v>
      </c>
      <c r="J94" s="16"/>
      <c r="K94" s="17" t="s">
        <v>122</v>
      </c>
      <c r="L94" s="16"/>
      <c r="M94" s="17"/>
      <c r="N94" s="16"/>
      <c r="O94" s="17" t="s">
        <v>122</v>
      </c>
      <c r="P94" s="16"/>
      <c r="Q94" s="17"/>
      <c r="R94" s="16"/>
      <c r="S94" s="17" t="s">
        <v>122</v>
      </c>
      <c r="T94" s="18" t="n">
        <f>11738.25</f>
        <v>11738.25</v>
      </c>
      <c r="U94" s="19" t="str">
        <f>"－"</f>
        <v>－</v>
      </c>
      <c r="V94" s="19"/>
      <c r="W94" s="23"/>
      <c r="X94" s="19" t="str">
        <f>"－"</f>
        <v>－</v>
      </c>
      <c r="Y94" s="19"/>
      <c r="Z94" s="23"/>
      <c r="AA94" s="16"/>
      <c r="AB94" s="20" t="str">
        <f>"－"</f>
        <v>－</v>
      </c>
      <c r="AC94" s="21" t="str">
        <f>"－"</f>
        <v>－</v>
      </c>
    </row>
    <row r="95">
      <c r="A95" s="13" t="s">
        <v>46</v>
      </c>
      <c r="B95" s="14" t="s">
        <v>378</v>
      </c>
      <c r="C95" s="14" t="s">
        <v>379</v>
      </c>
      <c r="D95" s="22"/>
      <c r="E95" s="14" t="s">
        <v>49</v>
      </c>
      <c r="F95" s="15" t="s">
        <v>380</v>
      </c>
      <c r="G95" s="15" t="s">
        <v>381</v>
      </c>
      <c r="H95" s="16" t="s">
        <v>109</v>
      </c>
      <c r="I95" s="17" t="s">
        <v>324</v>
      </c>
      <c r="J95" s="16" t="s">
        <v>109</v>
      </c>
      <c r="K95" s="17" t="s">
        <v>382</v>
      </c>
      <c r="L95" s="16"/>
      <c r="M95" s="17"/>
      <c r="N95" s="16" t="s">
        <v>109</v>
      </c>
      <c r="O95" s="17" t="s">
        <v>324</v>
      </c>
      <c r="P95" s="16"/>
      <c r="Q95" s="17"/>
      <c r="R95" s="16" t="s">
        <v>109</v>
      </c>
      <c r="S95" s="17" t="s">
        <v>382</v>
      </c>
      <c r="T95" s="18" t="n">
        <f>637.83</f>
        <v>637.83</v>
      </c>
      <c r="U95" s="19" t="n">
        <f>10</f>
        <v>10.0</v>
      </c>
      <c r="V95" s="19"/>
      <c r="W95" s="23"/>
      <c r="X95" s="19" t="n">
        <f>6305000</f>
        <v>6305000.0</v>
      </c>
      <c r="Y95" s="19"/>
      <c r="Z95" s="23"/>
      <c r="AA95" s="16"/>
      <c r="AB95" s="20" t="n">
        <f>7135</f>
        <v>7135.0</v>
      </c>
      <c r="AC95" s="21" t="n">
        <f>1</f>
        <v>1.0</v>
      </c>
    </row>
    <row r="96">
      <c r="A96" s="13" t="s">
        <v>46</v>
      </c>
      <c r="B96" s="14" t="s">
        <v>378</v>
      </c>
      <c r="C96" s="14" t="s">
        <v>379</v>
      </c>
      <c r="D96" s="22"/>
      <c r="E96" s="14" t="s">
        <v>89</v>
      </c>
      <c r="F96" s="15" t="s">
        <v>383</v>
      </c>
      <c r="G96" s="15" t="s">
        <v>384</v>
      </c>
      <c r="H96" s="16"/>
      <c r="I96" s="17" t="s">
        <v>122</v>
      </c>
      <c r="J96" s="16"/>
      <c r="K96" s="17" t="s">
        <v>122</v>
      </c>
      <c r="L96" s="16"/>
      <c r="M96" s="17"/>
      <c r="N96" s="16"/>
      <c r="O96" s="17" t="s">
        <v>122</v>
      </c>
      <c r="P96" s="16"/>
      <c r="Q96" s="17"/>
      <c r="R96" s="16"/>
      <c r="S96" s="17" t="s">
        <v>122</v>
      </c>
      <c r="T96" s="18" t="n">
        <f>651.45</f>
        <v>651.45</v>
      </c>
      <c r="U96" s="19" t="str">
        <f>"－"</f>
        <v>－</v>
      </c>
      <c r="V96" s="19"/>
      <c r="W96" s="23"/>
      <c r="X96" s="19" t="str">
        <f>"－"</f>
        <v>－</v>
      </c>
      <c r="Y96" s="19"/>
      <c r="Z96" s="23"/>
      <c r="AA96" s="16"/>
      <c r="AB96" s="20" t="n">
        <f>5597</f>
        <v>5597.0</v>
      </c>
      <c r="AC96" s="21" t="str">
        <f>"－"</f>
        <v>－</v>
      </c>
    </row>
    <row r="97">
      <c r="A97" s="13" t="s">
        <v>46</v>
      </c>
      <c r="B97" s="14" t="s">
        <v>378</v>
      </c>
      <c r="C97" s="14" t="s">
        <v>379</v>
      </c>
      <c r="D97" s="22"/>
      <c r="E97" s="14" t="s">
        <v>111</v>
      </c>
      <c r="F97" s="15" t="s">
        <v>385</v>
      </c>
      <c r="G97" s="15" t="s">
        <v>386</v>
      </c>
      <c r="H97" s="16"/>
      <c r="I97" s="17" t="s">
        <v>122</v>
      </c>
      <c r="J97" s="16"/>
      <c r="K97" s="17" t="s">
        <v>122</v>
      </c>
      <c r="L97" s="16"/>
      <c r="M97" s="17"/>
      <c r="N97" s="16"/>
      <c r="O97" s="17" t="s">
        <v>122</v>
      </c>
      <c r="P97" s="16"/>
      <c r="Q97" s="17"/>
      <c r="R97" s="16"/>
      <c r="S97" s="17" t="s">
        <v>122</v>
      </c>
      <c r="T97" s="18" t="n">
        <f>652.05</f>
        <v>652.05</v>
      </c>
      <c r="U97" s="19" t="str">
        <f>"－"</f>
        <v>－</v>
      </c>
      <c r="V97" s="19"/>
      <c r="W97" s="23"/>
      <c r="X97" s="19" t="str">
        <f>"－"</f>
        <v>－</v>
      </c>
      <c r="Y97" s="19"/>
      <c r="Z97" s="23"/>
      <c r="AA97" s="16"/>
      <c r="AB97" s="20" t="n">
        <f>516</f>
        <v>516.0</v>
      </c>
      <c r="AC97" s="21" t="str">
        <f>"－"</f>
        <v>－</v>
      </c>
    </row>
    <row r="98">
      <c r="A98" s="13" t="s">
        <v>46</v>
      </c>
      <c r="B98" s="14" t="s">
        <v>378</v>
      </c>
      <c r="C98" s="14" t="s">
        <v>379</v>
      </c>
      <c r="D98" s="22"/>
      <c r="E98" s="14" t="s">
        <v>123</v>
      </c>
      <c r="F98" s="15" t="s">
        <v>387</v>
      </c>
      <c r="G98" s="15" t="s">
        <v>388</v>
      </c>
      <c r="H98" s="16"/>
      <c r="I98" s="17" t="s">
        <v>122</v>
      </c>
      <c r="J98" s="16"/>
      <c r="K98" s="17" t="s">
        <v>122</v>
      </c>
      <c r="L98" s="16"/>
      <c r="M98" s="17"/>
      <c r="N98" s="16"/>
      <c r="O98" s="17" t="s">
        <v>122</v>
      </c>
      <c r="P98" s="16"/>
      <c r="Q98" s="17"/>
      <c r="R98" s="16"/>
      <c r="S98" s="17" t="s">
        <v>122</v>
      </c>
      <c r="T98" s="18" t="n">
        <f>654.33</f>
        <v>654.33</v>
      </c>
      <c r="U98" s="19" t="str">
        <f>"－"</f>
        <v>－</v>
      </c>
      <c r="V98" s="19"/>
      <c r="W98" s="23"/>
      <c r="X98" s="19" t="str">
        <f>"－"</f>
        <v>－</v>
      </c>
      <c r="Y98" s="19"/>
      <c r="Z98" s="23"/>
      <c r="AA98" s="16"/>
      <c r="AB98" s="20" t="n">
        <f>250</f>
        <v>250.0</v>
      </c>
      <c r="AC98" s="21" t="str">
        <f>"－"</f>
        <v>－</v>
      </c>
    </row>
    <row r="99">
      <c r="A99" s="13" t="s">
        <v>46</v>
      </c>
      <c r="B99" s="14" t="s">
        <v>378</v>
      </c>
      <c r="C99" s="14" t="s">
        <v>379</v>
      </c>
      <c r="D99" s="22"/>
      <c r="E99" s="14" t="s">
        <v>134</v>
      </c>
      <c r="F99" s="15" t="s">
        <v>389</v>
      </c>
      <c r="G99" s="15" t="s">
        <v>390</v>
      </c>
      <c r="H99" s="16"/>
      <c r="I99" s="17" t="s">
        <v>122</v>
      </c>
      <c r="J99" s="16"/>
      <c r="K99" s="17" t="s">
        <v>122</v>
      </c>
      <c r="L99" s="16"/>
      <c r="M99" s="17"/>
      <c r="N99" s="16"/>
      <c r="O99" s="17" t="s">
        <v>122</v>
      </c>
      <c r="P99" s="16"/>
      <c r="Q99" s="17"/>
      <c r="R99" s="16"/>
      <c r="S99" s="17" t="s">
        <v>122</v>
      </c>
      <c r="T99" s="18" t="n">
        <f>653.27</f>
        <v>653.27</v>
      </c>
      <c r="U99" s="19" t="str">
        <f>"－"</f>
        <v>－</v>
      </c>
      <c r="V99" s="19"/>
      <c r="W99" s="23"/>
      <c r="X99" s="19" t="str">
        <f>"－"</f>
        <v>－</v>
      </c>
      <c r="Y99" s="19"/>
      <c r="Z99" s="23"/>
      <c r="AA99" s="16"/>
      <c r="AB99" s="20" t="str">
        <f>"－"</f>
        <v>－</v>
      </c>
      <c r="AC99" s="21" t="str">
        <f>"－"</f>
        <v>－</v>
      </c>
    </row>
    <row r="100">
      <c r="A100" s="13" t="s">
        <v>46</v>
      </c>
      <c r="B100" s="14" t="s">
        <v>378</v>
      </c>
      <c r="C100" s="14" t="s">
        <v>379</v>
      </c>
      <c r="D100" s="22"/>
      <c r="E100" s="14" t="s">
        <v>143</v>
      </c>
      <c r="F100" s="15" t="s">
        <v>391</v>
      </c>
      <c r="G100" s="15" t="s">
        <v>392</v>
      </c>
      <c r="H100" s="16"/>
      <c r="I100" s="17" t="s">
        <v>122</v>
      </c>
      <c r="J100" s="16"/>
      <c r="K100" s="17" t="s">
        <v>122</v>
      </c>
      <c r="L100" s="16"/>
      <c r="M100" s="17"/>
      <c r="N100" s="16"/>
      <c r="O100" s="17" t="s">
        <v>122</v>
      </c>
      <c r="P100" s="16"/>
      <c r="Q100" s="17"/>
      <c r="R100" s="16"/>
      <c r="S100" s="17" t="s">
        <v>122</v>
      </c>
      <c r="T100" s="18" t="n">
        <f>586.21</f>
        <v>586.21</v>
      </c>
      <c r="U100" s="19" t="str">
        <f>"－"</f>
        <v>－</v>
      </c>
      <c r="V100" s="19"/>
      <c r="W100" s="23"/>
      <c r="X100" s="19" t="str">
        <f>"－"</f>
        <v>－</v>
      </c>
      <c r="Y100" s="19"/>
      <c r="Z100" s="23"/>
      <c r="AA100" s="16"/>
      <c r="AB100" s="20" t="str">
        <f>"－"</f>
        <v>－</v>
      </c>
      <c r="AC100" s="21" t="str">
        <f>"－"</f>
        <v>－</v>
      </c>
    </row>
    <row r="101">
      <c r="A101" s="13" t="s">
        <v>46</v>
      </c>
      <c r="B101" s="14" t="s">
        <v>378</v>
      </c>
      <c r="C101" s="14" t="s">
        <v>379</v>
      </c>
      <c r="D101" s="22"/>
      <c r="E101" s="14" t="s">
        <v>149</v>
      </c>
      <c r="F101" s="15" t="s">
        <v>393</v>
      </c>
      <c r="G101" s="15" t="s">
        <v>394</v>
      </c>
      <c r="H101" s="16"/>
      <c r="I101" s="17" t="s">
        <v>122</v>
      </c>
      <c r="J101" s="16"/>
      <c r="K101" s="17" t="s">
        <v>122</v>
      </c>
      <c r="L101" s="16"/>
      <c r="M101" s="17"/>
      <c r="N101" s="16"/>
      <c r="O101" s="17" t="s">
        <v>122</v>
      </c>
      <c r="P101" s="16"/>
      <c r="Q101" s="17"/>
      <c r="R101" s="16"/>
      <c r="S101" s="17" t="s">
        <v>122</v>
      </c>
      <c r="T101" s="18" t="n">
        <f>586.21</f>
        <v>586.21</v>
      </c>
      <c r="U101" s="19" t="str">
        <f>"－"</f>
        <v>－</v>
      </c>
      <c r="V101" s="19"/>
      <c r="W101" s="23"/>
      <c r="X101" s="19" t="str">
        <f>"－"</f>
        <v>－</v>
      </c>
      <c r="Y101" s="19"/>
      <c r="Z101" s="23"/>
      <c r="AA101" s="16"/>
      <c r="AB101" s="20" t="str">
        <f>"－"</f>
        <v>－</v>
      </c>
      <c r="AC101" s="21" t="str">
        <f>"－"</f>
        <v>－</v>
      </c>
    </row>
    <row r="102">
      <c r="A102" s="13" t="s">
        <v>46</v>
      </c>
      <c r="B102" s="14" t="s">
        <v>378</v>
      </c>
      <c r="C102" s="14" t="s">
        <v>379</v>
      </c>
      <c r="D102" s="22"/>
      <c r="E102" s="14" t="s">
        <v>155</v>
      </c>
      <c r="F102" s="15" t="s">
        <v>395</v>
      </c>
      <c r="G102" s="15" t="s">
        <v>396</v>
      </c>
      <c r="H102" s="16"/>
      <c r="I102" s="17" t="s">
        <v>122</v>
      </c>
      <c r="J102" s="16"/>
      <c r="K102" s="17" t="s">
        <v>122</v>
      </c>
      <c r="L102" s="16"/>
      <c r="M102" s="17"/>
      <c r="N102" s="16"/>
      <c r="O102" s="17" t="s">
        <v>122</v>
      </c>
      <c r="P102" s="16"/>
      <c r="Q102" s="17"/>
      <c r="R102" s="16"/>
      <c r="S102" s="17" t="s">
        <v>122</v>
      </c>
      <c r="T102" s="18" t="n">
        <f>586.21</f>
        <v>586.21</v>
      </c>
      <c r="U102" s="19" t="str">
        <f>"－"</f>
        <v>－</v>
      </c>
      <c r="V102" s="19"/>
      <c r="W102" s="23"/>
      <c r="X102" s="19" t="str">
        <f>"－"</f>
        <v>－</v>
      </c>
      <c r="Y102" s="19"/>
      <c r="Z102" s="23"/>
      <c r="AA102" s="16"/>
      <c r="AB102" s="20" t="str">
        <f>"－"</f>
        <v>－</v>
      </c>
      <c r="AC102" s="21" t="str">
        <f>"－"</f>
        <v>－</v>
      </c>
    </row>
    <row r="103">
      <c r="A103" s="13" t="s">
        <v>46</v>
      </c>
      <c r="B103" s="14" t="s">
        <v>397</v>
      </c>
      <c r="C103" s="14" t="s">
        <v>398</v>
      </c>
      <c r="D103" s="22"/>
      <c r="E103" s="14" t="s">
        <v>46</v>
      </c>
      <c r="F103" s="15" t="s">
        <v>399</v>
      </c>
      <c r="G103" s="15" t="s">
        <v>400</v>
      </c>
      <c r="H103" s="16" t="s">
        <v>52</v>
      </c>
      <c r="I103" s="17" t="s">
        <v>401</v>
      </c>
      <c r="J103" s="16" t="s">
        <v>52</v>
      </c>
      <c r="K103" s="17" t="s">
        <v>401</v>
      </c>
      <c r="L103" s="16"/>
      <c r="M103" s="17"/>
      <c r="N103" s="16" t="s">
        <v>106</v>
      </c>
      <c r="O103" s="17" t="s">
        <v>402</v>
      </c>
      <c r="P103" s="16"/>
      <c r="Q103" s="17"/>
      <c r="R103" s="16" t="s">
        <v>106</v>
      </c>
      <c r="S103" s="17" t="s">
        <v>403</v>
      </c>
      <c r="T103" s="18" t="n">
        <f>20.74</f>
        <v>20.74</v>
      </c>
      <c r="U103" s="19" t="n">
        <f>22</f>
        <v>22.0</v>
      </c>
      <c r="V103" s="19"/>
      <c r="W103" s="23"/>
      <c r="X103" s="19" t="n">
        <f>4513500</f>
        <v>4513500.0</v>
      </c>
      <c r="Y103" s="19"/>
      <c r="Z103" s="23"/>
      <c r="AA103" s="16" t="s">
        <v>171</v>
      </c>
      <c r="AB103" s="20" t="n">
        <f>103</f>
        <v>103.0</v>
      </c>
      <c r="AC103" s="21" t="n">
        <f>4</f>
        <v>4.0</v>
      </c>
    </row>
    <row r="104">
      <c r="A104" s="13" t="s">
        <v>46</v>
      </c>
      <c r="B104" s="14" t="s">
        <v>397</v>
      </c>
      <c r="C104" s="14" t="s">
        <v>398</v>
      </c>
      <c r="D104" s="22"/>
      <c r="E104" s="14" t="s">
        <v>49</v>
      </c>
      <c r="F104" s="15" t="s">
        <v>404</v>
      </c>
      <c r="G104" s="15" t="s">
        <v>405</v>
      </c>
      <c r="H104" s="16" t="s">
        <v>52</v>
      </c>
      <c r="I104" s="17" t="s">
        <v>406</v>
      </c>
      <c r="J104" s="16" t="s">
        <v>52</v>
      </c>
      <c r="K104" s="17" t="s">
        <v>406</v>
      </c>
      <c r="L104" s="16"/>
      <c r="M104" s="17"/>
      <c r="N104" s="16" t="s">
        <v>94</v>
      </c>
      <c r="O104" s="17" t="s">
        <v>407</v>
      </c>
      <c r="P104" s="16"/>
      <c r="Q104" s="17"/>
      <c r="R104" s="16" t="s">
        <v>59</v>
      </c>
      <c r="S104" s="17" t="s">
        <v>408</v>
      </c>
      <c r="T104" s="18" t="n">
        <f>18.98</f>
        <v>18.98</v>
      </c>
      <c r="U104" s="19" t="n">
        <f>120</f>
        <v>120.0</v>
      </c>
      <c r="V104" s="19"/>
      <c r="W104" s="23"/>
      <c r="X104" s="19" t="n">
        <f>22459000</f>
        <v>2.2459E7</v>
      </c>
      <c r="Y104" s="19"/>
      <c r="Z104" s="23"/>
      <c r="AA104" s="16"/>
      <c r="AB104" s="20" t="n">
        <f>73</f>
        <v>73.0</v>
      </c>
      <c r="AC104" s="21" t="n">
        <f>20</f>
        <v>20.0</v>
      </c>
    </row>
    <row r="105">
      <c r="A105" s="13" t="s">
        <v>46</v>
      </c>
      <c r="B105" s="14" t="s">
        <v>397</v>
      </c>
      <c r="C105" s="14" t="s">
        <v>398</v>
      </c>
      <c r="D105" s="22"/>
      <c r="E105" s="14" t="s">
        <v>177</v>
      </c>
      <c r="F105" s="15" t="s">
        <v>409</v>
      </c>
      <c r="G105" s="15" t="s">
        <v>410</v>
      </c>
      <c r="H105" s="16" t="s">
        <v>52</v>
      </c>
      <c r="I105" s="17" t="s">
        <v>411</v>
      </c>
      <c r="J105" s="16" t="s">
        <v>52</v>
      </c>
      <c r="K105" s="17" t="s">
        <v>411</v>
      </c>
      <c r="L105" s="16"/>
      <c r="M105" s="17"/>
      <c r="N105" s="16" t="s">
        <v>94</v>
      </c>
      <c r="O105" s="17" t="s">
        <v>412</v>
      </c>
      <c r="P105" s="16"/>
      <c r="Q105" s="17"/>
      <c r="R105" s="16" t="s">
        <v>59</v>
      </c>
      <c r="S105" s="17" t="s">
        <v>413</v>
      </c>
      <c r="T105" s="18" t="n">
        <f>20.53</f>
        <v>20.53</v>
      </c>
      <c r="U105" s="19" t="n">
        <f>67</f>
        <v>67.0</v>
      </c>
      <c r="V105" s="19"/>
      <c r="W105" s="23"/>
      <c r="X105" s="19" t="n">
        <f>13713500</f>
        <v>1.37135E7</v>
      </c>
      <c r="Y105" s="19"/>
      <c r="Z105" s="23"/>
      <c r="AA105" s="16"/>
      <c r="AB105" s="20" t="n">
        <f>45</f>
        <v>45.0</v>
      </c>
      <c r="AC105" s="21" t="n">
        <f>15</f>
        <v>15.0</v>
      </c>
    </row>
    <row r="106">
      <c r="A106" s="13" t="s">
        <v>46</v>
      </c>
      <c r="B106" s="14" t="s">
        <v>397</v>
      </c>
      <c r="C106" s="14" t="s">
        <v>398</v>
      </c>
      <c r="D106" s="22"/>
      <c r="E106" s="14" t="s">
        <v>185</v>
      </c>
      <c r="F106" s="15" t="s">
        <v>414</v>
      </c>
      <c r="G106" s="15" t="s">
        <v>415</v>
      </c>
      <c r="H106" s="16" t="s">
        <v>243</v>
      </c>
      <c r="I106" s="17" t="s">
        <v>416</v>
      </c>
      <c r="J106" s="16" t="s">
        <v>243</v>
      </c>
      <c r="K106" s="17" t="s">
        <v>416</v>
      </c>
      <c r="L106" s="16"/>
      <c r="M106" s="17"/>
      <c r="N106" s="16" t="s">
        <v>87</v>
      </c>
      <c r="O106" s="17" t="s">
        <v>417</v>
      </c>
      <c r="P106" s="16"/>
      <c r="Q106" s="17"/>
      <c r="R106" s="16" t="s">
        <v>87</v>
      </c>
      <c r="S106" s="17" t="s">
        <v>417</v>
      </c>
      <c r="T106" s="18" t="n">
        <f>20.54</f>
        <v>20.54</v>
      </c>
      <c r="U106" s="19" t="n">
        <f>6</f>
        <v>6.0</v>
      </c>
      <c r="V106" s="19"/>
      <c r="W106" s="23"/>
      <c r="X106" s="19" t="n">
        <f>1201500</f>
        <v>1201500.0</v>
      </c>
      <c r="Y106" s="19"/>
      <c r="Z106" s="23"/>
      <c r="AA106" s="16"/>
      <c r="AB106" s="20" t="n">
        <f>6</f>
        <v>6.0</v>
      </c>
      <c r="AC106" s="21" t="n">
        <f>3</f>
        <v>3.0</v>
      </c>
    </row>
    <row r="107">
      <c r="A107" s="13" t="s">
        <v>46</v>
      </c>
      <c r="B107" s="14" t="s">
        <v>397</v>
      </c>
      <c r="C107" s="14" t="s">
        <v>398</v>
      </c>
      <c r="D107" s="22"/>
      <c r="E107" s="14" t="s">
        <v>61</v>
      </c>
      <c r="F107" s="15" t="s">
        <v>418</v>
      </c>
      <c r="G107" s="15" t="s">
        <v>419</v>
      </c>
      <c r="H107" s="16" t="s">
        <v>109</v>
      </c>
      <c r="I107" s="17" t="s">
        <v>420</v>
      </c>
      <c r="J107" s="16" t="s">
        <v>109</v>
      </c>
      <c r="K107" s="17" t="s">
        <v>420</v>
      </c>
      <c r="L107" s="16"/>
      <c r="M107" s="17"/>
      <c r="N107" s="16" t="s">
        <v>66</v>
      </c>
      <c r="O107" s="17" t="s">
        <v>421</v>
      </c>
      <c r="P107" s="16"/>
      <c r="Q107" s="17"/>
      <c r="R107" s="16" t="s">
        <v>59</v>
      </c>
      <c r="S107" s="17" t="s">
        <v>422</v>
      </c>
      <c r="T107" s="18" t="n">
        <f>20.79</f>
        <v>20.79</v>
      </c>
      <c r="U107" s="19" t="n">
        <f>15</f>
        <v>15.0</v>
      </c>
      <c r="V107" s="19"/>
      <c r="W107" s="23"/>
      <c r="X107" s="19" t="n">
        <f>3164000</f>
        <v>3164000.0</v>
      </c>
      <c r="Y107" s="19"/>
      <c r="Z107" s="23"/>
      <c r="AA107" s="16"/>
      <c r="AB107" s="20" t="n">
        <f>3</f>
        <v>3.0</v>
      </c>
      <c r="AC107" s="21" t="n">
        <f>8</f>
        <v>8.0</v>
      </c>
    </row>
    <row r="108">
      <c r="A108" s="13" t="s">
        <v>46</v>
      </c>
      <c r="B108" s="14" t="s">
        <v>397</v>
      </c>
      <c r="C108" s="14" t="s">
        <v>398</v>
      </c>
      <c r="D108" s="22"/>
      <c r="E108" s="14" t="s">
        <v>195</v>
      </c>
      <c r="F108" s="15" t="s">
        <v>423</v>
      </c>
      <c r="G108" s="15" t="s">
        <v>424</v>
      </c>
      <c r="H108" s="16"/>
      <c r="I108" s="17" t="s">
        <v>122</v>
      </c>
      <c r="J108" s="16"/>
      <c r="K108" s="17" t="s">
        <v>122</v>
      </c>
      <c r="L108" s="16"/>
      <c r="M108" s="17"/>
      <c r="N108" s="16"/>
      <c r="O108" s="17" t="s">
        <v>122</v>
      </c>
      <c r="P108" s="16"/>
      <c r="Q108" s="17"/>
      <c r="R108" s="16"/>
      <c r="S108" s="17" t="s">
        <v>122</v>
      </c>
      <c r="T108" s="18" t="n">
        <f>20.16</f>
        <v>20.16</v>
      </c>
      <c r="U108" s="19" t="str">
        <f>"－"</f>
        <v>－</v>
      </c>
      <c r="V108" s="19"/>
      <c r="W108" s="23"/>
      <c r="X108" s="19" t="str">
        <f>"－"</f>
        <v>－</v>
      </c>
      <c r="Y108" s="19"/>
      <c r="Z108" s="23"/>
      <c r="AA108" s="16"/>
      <c r="AB108" s="20" t="str">
        <f>"－"</f>
        <v>－</v>
      </c>
      <c r="AC108" s="21" t="str">
        <f>"－"</f>
        <v>－</v>
      </c>
    </row>
    <row r="109">
      <c r="A109" s="13" t="s">
        <v>46</v>
      </c>
      <c r="B109" s="14" t="s">
        <v>397</v>
      </c>
      <c r="C109" s="14" t="s">
        <v>398</v>
      </c>
      <c r="D109" s="22"/>
      <c r="E109" s="14" t="s">
        <v>425</v>
      </c>
      <c r="F109" s="15" t="s">
        <v>426</v>
      </c>
      <c r="G109" s="15" t="s">
        <v>427</v>
      </c>
      <c r="H109" s="16"/>
      <c r="I109" s="17" t="s">
        <v>122</v>
      </c>
      <c r="J109" s="16"/>
      <c r="K109" s="17" t="s">
        <v>122</v>
      </c>
      <c r="L109" s="16"/>
      <c r="M109" s="17"/>
      <c r="N109" s="16"/>
      <c r="O109" s="17" t="s">
        <v>122</v>
      </c>
      <c r="P109" s="16"/>
      <c r="Q109" s="17"/>
      <c r="R109" s="16"/>
      <c r="S109" s="17" t="s">
        <v>122</v>
      </c>
      <c r="T109" s="18" t="n">
        <f>20.2</f>
        <v>20.2</v>
      </c>
      <c r="U109" s="19" t="str">
        <f>"－"</f>
        <v>－</v>
      </c>
      <c r="V109" s="19"/>
      <c r="W109" s="23"/>
      <c r="X109" s="19" t="str">
        <f>"－"</f>
        <v>－</v>
      </c>
      <c r="Y109" s="19"/>
      <c r="Z109" s="23"/>
      <c r="AA109" s="16"/>
      <c r="AB109" s="20" t="str">
        <f>"－"</f>
        <v>－</v>
      </c>
      <c r="AC109" s="21" t="str">
        <f>"－"</f>
        <v>－</v>
      </c>
    </row>
    <row r="110">
      <c r="A110" s="13" t="s">
        <v>46</v>
      </c>
      <c r="B110" s="14" t="s">
        <v>397</v>
      </c>
      <c r="C110" s="14" t="s">
        <v>398</v>
      </c>
      <c r="D110" s="22"/>
      <c r="E110" s="14" t="s">
        <v>71</v>
      </c>
      <c r="F110" s="15" t="s">
        <v>428</v>
      </c>
      <c r="G110" s="15" t="s">
        <v>429</v>
      </c>
      <c r="H110" s="16"/>
      <c r="I110" s="17" t="s">
        <v>122</v>
      </c>
      <c r="J110" s="16"/>
      <c r="K110" s="17" t="s">
        <v>122</v>
      </c>
      <c r="L110" s="16"/>
      <c r="M110" s="17"/>
      <c r="N110" s="16"/>
      <c r="O110" s="17" t="s">
        <v>122</v>
      </c>
      <c r="P110" s="16"/>
      <c r="Q110" s="17"/>
      <c r="R110" s="16"/>
      <c r="S110" s="17" t="s">
        <v>122</v>
      </c>
      <c r="T110" s="18" t="n">
        <f>20.35</f>
        <v>20.35</v>
      </c>
      <c r="U110" s="19" t="str">
        <f>"－"</f>
        <v>－</v>
      </c>
      <c r="V110" s="19"/>
      <c r="W110" s="23"/>
      <c r="X110" s="19" t="str">
        <f>"－"</f>
        <v>－</v>
      </c>
      <c r="Y110" s="19"/>
      <c r="Z110" s="23"/>
      <c r="AA110" s="16"/>
      <c r="AB110" s="20" t="str">
        <f>"－"</f>
        <v>－</v>
      </c>
      <c r="AC110" s="21" t="str">
        <f>"－"</f>
        <v>－</v>
      </c>
    </row>
    <row r="111">
      <c r="A111" s="13" t="s">
        <v>46</v>
      </c>
      <c r="B111" s="14" t="s">
        <v>397</v>
      </c>
      <c r="C111" s="14" t="s">
        <v>398</v>
      </c>
      <c r="D111" s="22"/>
      <c r="E111" s="14" t="s">
        <v>430</v>
      </c>
      <c r="F111" s="15" t="s">
        <v>431</v>
      </c>
      <c r="G111" s="15" t="s">
        <v>432</v>
      </c>
      <c r="H111" s="16"/>
      <c r="I111" s="17" t="s">
        <v>122</v>
      </c>
      <c r="J111" s="16"/>
      <c r="K111" s="17" t="s">
        <v>122</v>
      </c>
      <c r="L111" s="16"/>
      <c r="M111" s="17"/>
      <c r="N111" s="16"/>
      <c r="O111" s="17" t="s">
        <v>122</v>
      </c>
      <c r="P111" s="16"/>
      <c r="Q111" s="17"/>
      <c r="R111" s="16"/>
      <c r="S111" s="17" t="s">
        <v>122</v>
      </c>
      <c r="T111" s="18" t="n">
        <f>20.43</f>
        <v>20.43</v>
      </c>
      <c r="U111" s="19" t="str">
        <f>"－"</f>
        <v>－</v>
      </c>
      <c r="V111" s="19"/>
      <c r="W111" s="23"/>
      <c r="X111" s="19" t="str">
        <f>"－"</f>
        <v>－</v>
      </c>
      <c r="Y111" s="19"/>
      <c r="Z111" s="23"/>
      <c r="AA111" s="16"/>
      <c r="AB111" s="20" t="str">
        <f>"－"</f>
        <v>－</v>
      </c>
      <c r="AC111" s="21" t="str">
        <f>"－"</f>
        <v>－</v>
      </c>
    </row>
    <row r="112">
      <c r="A112" s="13" t="s">
        <v>46</v>
      </c>
      <c r="B112" s="14" t="s">
        <v>433</v>
      </c>
      <c r="C112" s="14" t="s">
        <v>434</v>
      </c>
      <c r="D112" s="22"/>
      <c r="E112" s="14" t="s">
        <v>49</v>
      </c>
      <c r="F112" s="15" t="s">
        <v>435</v>
      </c>
      <c r="G112" s="15" t="s">
        <v>51</v>
      </c>
      <c r="H112" s="16"/>
      <c r="I112" s="17" t="s">
        <v>122</v>
      </c>
      <c r="J112" s="16"/>
      <c r="K112" s="17" t="s">
        <v>122</v>
      </c>
      <c r="L112" s="16"/>
      <c r="M112" s="17"/>
      <c r="N112" s="16"/>
      <c r="O112" s="17" t="s">
        <v>122</v>
      </c>
      <c r="P112" s="16"/>
      <c r="Q112" s="17"/>
      <c r="R112" s="16"/>
      <c r="S112" s="17" t="s">
        <v>122</v>
      </c>
      <c r="T112" s="18" t="n">
        <f>2677.7</f>
        <v>2677.7</v>
      </c>
      <c r="U112" s="19" t="str">
        <f>"－"</f>
        <v>－</v>
      </c>
      <c r="V112" s="19"/>
      <c r="W112" s="23"/>
      <c r="X112" s="19" t="str">
        <f>"－"</f>
        <v>－</v>
      </c>
      <c r="Y112" s="19"/>
      <c r="Z112" s="23"/>
      <c r="AA112" s="16"/>
      <c r="AB112" s="20" t="str">
        <f>"－"</f>
        <v>－</v>
      </c>
      <c r="AC112" s="21" t="str">
        <f>"－"</f>
        <v>－</v>
      </c>
    </row>
    <row r="113">
      <c r="A113" s="13" t="s">
        <v>46</v>
      </c>
      <c r="B113" s="14" t="s">
        <v>433</v>
      </c>
      <c r="C113" s="14" t="s">
        <v>434</v>
      </c>
      <c r="D113" s="22"/>
      <c r="E113" s="14" t="s">
        <v>61</v>
      </c>
      <c r="F113" s="15" t="s">
        <v>159</v>
      </c>
      <c r="G113" s="15" t="s">
        <v>63</v>
      </c>
      <c r="H113" s="16"/>
      <c r="I113" s="17" t="s">
        <v>122</v>
      </c>
      <c r="J113" s="16"/>
      <c r="K113" s="17" t="s">
        <v>122</v>
      </c>
      <c r="L113" s="16"/>
      <c r="M113" s="17"/>
      <c r="N113" s="16"/>
      <c r="O113" s="17" t="s">
        <v>122</v>
      </c>
      <c r="P113" s="16"/>
      <c r="Q113" s="17"/>
      <c r="R113" s="16"/>
      <c r="S113" s="17" t="s">
        <v>122</v>
      </c>
      <c r="T113" s="18" t="n">
        <f>2674.28</f>
        <v>2674.28</v>
      </c>
      <c r="U113" s="19" t="str">
        <f>"－"</f>
        <v>－</v>
      </c>
      <c r="V113" s="19"/>
      <c r="W113" s="23"/>
      <c r="X113" s="19" t="str">
        <f>"－"</f>
        <v>－</v>
      </c>
      <c r="Y113" s="19"/>
      <c r="Z113" s="23"/>
      <c r="AA113" s="16"/>
      <c r="AB113" s="20" t="str">
        <f>"－"</f>
        <v>－</v>
      </c>
      <c r="AC113" s="21" t="str">
        <f>"－"</f>
        <v>－</v>
      </c>
    </row>
    <row r="114">
      <c r="A114" s="13" t="s">
        <v>46</v>
      </c>
      <c r="B114" s="14" t="s">
        <v>433</v>
      </c>
      <c r="C114" s="14" t="s">
        <v>434</v>
      </c>
      <c r="D114" s="22"/>
      <c r="E114" s="14" t="s">
        <v>71</v>
      </c>
      <c r="F114" s="15" t="s">
        <v>100</v>
      </c>
      <c r="G114" s="15" t="s">
        <v>72</v>
      </c>
      <c r="H114" s="16"/>
      <c r="I114" s="17" t="s">
        <v>122</v>
      </c>
      <c r="J114" s="16"/>
      <c r="K114" s="17" t="s">
        <v>122</v>
      </c>
      <c r="L114" s="16"/>
      <c r="M114" s="17"/>
      <c r="N114" s="16"/>
      <c r="O114" s="17" t="s">
        <v>122</v>
      </c>
      <c r="P114" s="16"/>
      <c r="Q114" s="17"/>
      <c r="R114" s="16"/>
      <c r="S114" s="17" t="s">
        <v>122</v>
      </c>
      <c r="T114" s="18" t="n">
        <f>2648.63</f>
        <v>2648.63</v>
      </c>
      <c r="U114" s="19" t="str">
        <f>"－"</f>
        <v>－</v>
      </c>
      <c r="V114" s="19"/>
      <c r="W114" s="23"/>
      <c r="X114" s="19" t="str">
        <f>"－"</f>
        <v>－</v>
      </c>
      <c r="Y114" s="19"/>
      <c r="Z114" s="23"/>
      <c r="AA114" s="16"/>
      <c r="AB114" s="20" t="str">
        <f>"－"</f>
        <v>－</v>
      </c>
      <c r="AC114" s="21" t="str">
        <f>"－"</f>
        <v>－</v>
      </c>
    </row>
    <row r="115">
      <c r="A115" s="13" t="s">
        <v>46</v>
      </c>
      <c r="B115" s="14" t="s">
        <v>436</v>
      </c>
      <c r="C115" s="14" t="s">
        <v>437</v>
      </c>
      <c r="D115" s="22"/>
      <c r="E115" s="14" t="s">
        <v>49</v>
      </c>
      <c r="F115" s="15" t="s">
        <v>435</v>
      </c>
      <c r="G115" s="15" t="s">
        <v>51</v>
      </c>
      <c r="H115" s="16"/>
      <c r="I115" s="17" t="s">
        <v>122</v>
      </c>
      <c r="J115" s="16"/>
      <c r="K115" s="17" t="s">
        <v>122</v>
      </c>
      <c r="L115" s="16"/>
      <c r="M115" s="17"/>
      <c r="N115" s="16"/>
      <c r="O115" s="17" t="s">
        <v>122</v>
      </c>
      <c r="P115" s="16"/>
      <c r="Q115" s="17"/>
      <c r="R115" s="16"/>
      <c r="S115" s="17" t="s">
        <v>122</v>
      </c>
      <c r="T115" s="18" t="n">
        <f>1627.23</f>
        <v>1627.23</v>
      </c>
      <c r="U115" s="19" t="str">
        <f>"－"</f>
        <v>－</v>
      </c>
      <c r="V115" s="19"/>
      <c r="W115" s="23"/>
      <c r="X115" s="19" t="str">
        <f>"－"</f>
        <v>－</v>
      </c>
      <c r="Y115" s="19"/>
      <c r="Z115" s="23"/>
      <c r="AA115" s="16"/>
      <c r="AB115" s="20" t="str">
        <f>"－"</f>
        <v>－</v>
      </c>
      <c r="AC115" s="21" t="str">
        <f>"－"</f>
        <v>－</v>
      </c>
    </row>
    <row r="116">
      <c r="A116" s="13" t="s">
        <v>46</v>
      </c>
      <c r="B116" s="14" t="s">
        <v>436</v>
      </c>
      <c r="C116" s="14" t="s">
        <v>437</v>
      </c>
      <c r="D116" s="22"/>
      <c r="E116" s="14" t="s">
        <v>61</v>
      </c>
      <c r="F116" s="15" t="s">
        <v>159</v>
      </c>
      <c r="G116" s="15" t="s">
        <v>63</v>
      </c>
      <c r="H116" s="16"/>
      <c r="I116" s="17" t="s">
        <v>122</v>
      </c>
      <c r="J116" s="16"/>
      <c r="K116" s="17" t="s">
        <v>122</v>
      </c>
      <c r="L116" s="16"/>
      <c r="M116" s="17"/>
      <c r="N116" s="16"/>
      <c r="O116" s="17" t="s">
        <v>122</v>
      </c>
      <c r="P116" s="16"/>
      <c r="Q116" s="17"/>
      <c r="R116" s="16"/>
      <c r="S116" s="17" t="s">
        <v>122</v>
      </c>
      <c r="T116" s="18" t="n">
        <f>1625.1</f>
        <v>1625.1</v>
      </c>
      <c r="U116" s="19" t="str">
        <f>"－"</f>
        <v>－</v>
      </c>
      <c r="V116" s="19"/>
      <c r="W116" s="23"/>
      <c r="X116" s="19" t="str">
        <f>"－"</f>
        <v>－</v>
      </c>
      <c r="Y116" s="19"/>
      <c r="Z116" s="23"/>
      <c r="AA116" s="16"/>
      <c r="AB116" s="20" t="str">
        <f>"－"</f>
        <v>－</v>
      </c>
      <c r="AC116" s="21" t="str">
        <f>"－"</f>
        <v>－</v>
      </c>
    </row>
    <row r="117">
      <c r="A117" s="13" t="s">
        <v>46</v>
      </c>
      <c r="B117" s="14" t="s">
        <v>436</v>
      </c>
      <c r="C117" s="14" t="s">
        <v>437</v>
      </c>
      <c r="D117" s="22"/>
      <c r="E117" s="14" t="s">
        <v>71</v>
      </c>
      <c r="F117" s="15" t="s">
        <v>100</v>
      </c>
      <c r="G117" s="15" t="s">
        <v>72</v>
      </c>
      <c r="H117" s="16"/>
      <c r="I117" s="17" t="s">
        <v>122</v>
      </c>
      <c r="J117" s="16"/>
      <c r="K117" s="17" t="s">
        <v>122</v>
      </c>
      <c r="L117" s="16"/>
      <c r="M117" s="17"/>
      <c r="N117" s="16"/>
      <c r="O117" s="17" t="s">
        <v>122</v>
      </c>
      <c r="P117" s="16"/>
      <c r="Q117" s="17"/>
      <c r="R117" s="16"/>
      <c r="S117" s="17" t="s">
        <v>122</v>
      </c>
      <c r="T117" s="18" t="n">
        <f>1609.55</f>
        <v>1609.55</v>
      </c>
      <c r="U117" s="19" t="str">
        <f>"－"</f>
        <v>－</v>
      </c>
      <c r="V117" s="19"/>
      <c r="W117" s="23"/>
      <c r="X117" s="19" t="str">
        <f>"－"</f>
        <v>－</v>
      </c>
      <c r="Y117" s="19"/>
      <c r="Z117" s="23"/>
      <c r="AA117" s="16"/>
      <c r="AB117" s="20" t="str">
        <f>"－"</f>
        <v>－</v>
      </c>
      <c r="AC117" s="21" t="str">
        <f>"－"</f>
        <v>－</v>
      </c>
    </row>
    <row r="118">
      <c r="A118" s="13" t="s">
        <v>46</v>
      </c>
      <c r="B118" s="14" t="s">
        <v>438</v>
      </c>
      <c r="C118" s="14" t="s">
        <v>439</v>
      </c>
      <c r="D118" s="22"/>
      <c r="E118" s="14" t="s">
        <v>49</v>
      </c>
      <c r="F118" s="15" t="s">
        <v>435</v>
      </c>
      <c r="G118" s="15" t="s">
        <v>51</v>
      </c>
      <c r="H118" s="16"/>
      <c r="I118" s="17" t="s">
        <v>122</v>
      </c>
      <c r="J118" s="16"/>
      <c r="K118" s="17" t="s">
        <v>122</v>
      </c>
      <c r="L118" s="16"/>
      <c r="M118" s="17"/>
      <c r="N118" s="16"/>
      <c r="O118" s="17" t="s">
        <v>122</v>
      </c>
      <c r="P118" s="16"/>
      <c r="Q118" s="17"/>
      <c r="R118" s="16"/>
      <c r="S118" s="17" t="s">
        <v>122</v>
      </c>
      <c r="T118" s="18" t="n">
        <f>32632.5</f>
        <v>32632.5</v>
      </c>
      <c r="U118" s="19" t="str">
        <f>"－"</f>
        <v>－</v>
      </c>
      <c r="V118" s="19"/>
      <c r="W118" s="23"/>
      <c r="X118" s="19" t="str">
        <f>"－"</f>
        <v>－</v>
      </c>
      <c r="Y118" s="19"/>
      <c r="Z118" s="23"/>
      <c r="AA118" s="16"/>
      <c r="AB118" s="20" t="str">
        <f>"－"</f>
        <v>－</v>
      </c>
      <c r="AC118" s="21" t="str">
        <f>"－"</f>
        <v>－</v>
      </c>
    </row>
    <row r="119">
      <c r="A119" s="13" t="s">
        <v>46</v>
      </c>
      <c r="B119" s="14" t="s">
        <v>438</v>
      </c>
      <c r="C119" s="14" t="s">
        <v>439</v>
      </c>
      <c r="D119" s="22"/>
      <c r="E119" s="14" t="s">
        <v>61</v>
      </c>
      <c r="F119" s="15" t="s">
        <v>159</v>
      </c>
      <c r="G119" s="15" t="s">
        <v>63</v>
      </c>
      <c r="H119" s="16"/>
      <c r="I119" s="17" t="s">
        <v>122</v>
      </c>
      <c r="J119" s="16"/>
      <c r="K119" s="17" t="s">
        <v>122</v>
      </c>
      <c r="L119" s="16"/>
      <c r="M119" s="17"/>
      <c r="N119" s="16"/>
      <c r="O119" s="17" t="s">
        <v>122</v>
      </c>
      <c r="P119" s="16"/>
      <c r="Q119" s="17"/>
      <c r="R119" s="16"/>
      <c r="S119" s="17" t="s">
        <v>122</v>
      </c>
      <c r="T119" s="18" t="n">
        <f>32580.5</f>
        <v>32580.5</v>
      </c>
      <c r="U119" s="19" t="str">
        <f>"－"</f>
        <v>－</v>
      </c>
      <c r="V119" s="19"/>
      <c r="W119" s="23"/>
      <c r="X119" s="19" t="str">
        <f>"－"</f>
        <v>－</v>
      </c>
      <c r="Y119" s="19"/>
      <c r="Z119" s="23"/>
      <c r="AA119" s="16"/>
      <c r="AB119" s="20" t="str">
        <f>"－"</f>
        <v>－</v>
      </c>
      <c r="AC119" s="21" t="str">
        <f>"－"</f>
        <v>－</v>
      </c>
    </row>
    <row r="120">
      <c r="A120" s="13" t="s">
        <v>46</v>
      </c>
      <c r="B120" s="14" t="s">
        <v>438</v>
      </c>
      <c r="C120" s="14" t="s">
        <v>439</v>
      </c>
      <c r="D120" s="22"/>
      <c r="E120" s="14" t="s">
        <v>71</v>
      </c>
      <c r="F120" s="15" t="s">
        <v>100</v>
      </c>
      <c r="G120" s="15" t="s">
        <v>72</v>
      </c>
      <c r="H120" s="16"/>
      <c r="I120" s="17" t="s">
        <v>122</v>
      </c>
      <c r="J120" s="16"/>
      <c r="K120" s="17" t="s">
        <v>122</v>
      </c>
      <c r="L120" s="16"/>
      <c r="M120" s="17"/>
      <c r="N120" s="16"/>
      <c r="O120" s="17" t="s">
        <v>122</v>
      </c>
      <c r="P120" s="16"/>
      <c r="Q120" s="17"/>
      <c r="R120" s="16"/>
      <c r="S120" s="17" t="s">
        <v>122</v>
      </c>
      <c r="T120" s="18" t="n">
        <f>32365</f>
        <v>32365.0</v>
      </c>
      <c r="U120" s="19" t="str">
        <f>"－"</f>
        <v>－</v>
      </c>
      <c r="V120" s="19"/>
      <c r="W120" s="23"/>
      <c r="X120" s="19" t="str">
        <f>"－"</f>
        <v>－</v>
      </c>
      <c r="Y120" s="19"/>
      <c r="Z120" s="23"/>
      <c r="AA120" s="16"/>
      <c r="AB120" s="20" t="str">
        <f>"－"</f>
        <v>－</v>
      </c>
      <c r="AC120" s="21" t="str">
        <f>"－"</f>
        <v>－</v>
      </c>
    </row>
  </sheetData>
  <mergeCells count="32"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D3:D5"/>
    <mergeCell ref="W4:W5"/>
    <mergeCell ref="Z4:Z5"/>
    <mergeCell ref="X3:Z3"/>
    <mergeCell ref="U3:W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2020-11-12T08:28:40Z</cp:lastPrinted>
  <dcterms:modified xsi:type="dcterms:W3CDTF">2020-11-12T08:28:46Z</dcterms:modified>
</cp:coreProperties>
</file>