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<sst xmlns="http://schemas.openxmlformats.org/spreadsheetml/2006/main" count="1353" uniqueCount="414">
  <si>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</si>
  <si>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</si>
  <si>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</si>
  <si>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</si>
  <si>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</si>
  <si>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</si>
  <si>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</si>
  <si>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</si>
  <si>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</si>
  <si>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</si>
  <si>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</si>
  <si>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</si>
  <si>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</si>
  <si>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</si>
  <si>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</si>
  <si>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</si>
  <si>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</si>
  <si>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</si>
  <si>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</si>
  <si>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</si>
  <si>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</si>
  <si>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</si>
  <si>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</si>
  <si>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</si>
  <si>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</si>
  <si>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</si>
  <si>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</si>
  <si>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</si>
  <si>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</si>
  <si>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</si>
  <si>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</si>
  <si>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</si>
  <si>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</si>
  <si>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</si>
  <si>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</si>
  <si>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</si>
  <si>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</si>
  <si>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</si>
  <si>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</si>
  <si>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</si>
  <si>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</si>
  <si>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</si>
  <si>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</si>
  <si>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</si>
  <si>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</si>
  <si>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</si>
  <si>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2023/01</t>
  </si>
  <si>
    <t>日経225先物</t>
  </si>
  <si>
    <t>Nikkei 225 Futures</t>
  </si>
  <si>
    <t>2023/03</t>
  </si>
  <si>
    <t>2021/09/10</t>
  </si>
  <si>
    <t>2023/03/09</t>
  </si>
  <si>
    <t>04</t>
  </si>
  <si>
    <t>25,990</t>
  </si>
  <si>
    <t>31</t>
  </si>
  <si>
    <t>27,570</t>
  </si>
  <si>
    <t>27,570.0000</t>
  </si>
  <si>
    <t>25,570</t>
  </si>
  <si>
    <t>25,570.0000</t>
  </si>
  <si>
    <t>27,300</t>
  </si>
  <si>
    <t>2023/06</t>
  </si>
  <si>
    <t>2018/06/08</t>
  </si>
  <si>
    <t>2023/06/08</t>
  </si>
  <si>
    <t>25,760</t>
  </si>
  <si>
    <t>27,310</t>
  </si>
  <si>
    <t>27,309.9000</t>
  </si>
  <si>
    <t>25,340</t>
  </si>
  <si>
    <t>05</t>
  </si>
  <si>
    <t>25,389.9000</t>
  </si>
  <si>
    <t>27,030</t>
  </si>
  <si>
    <t>2023/09</t>
  </si>
  <si>
    <t>2022/03/11</t>
  </si>
  <si>
    <t>2023/09/07</t>
  </si>
  <si>
    <t>25,440</t>
  </si>
  <si>
    <t>27,200</t>
  </si>
  <si>
    <t>26</t>
  </si>
  <si>
    <t>27,039.0000</t>
  </si>
  <si>
    <t>16</t>
  </si>
  <si>
    <t>25,500.0000</t>
  </si>
  <si>
    <t>27,120</t>
  </si>
  <si>
    <t>2023/12</t>
  </si>
  <si>
    <t>2018/07/17</t>
  </si>
  <si>
    <t>2023/12/07</t>
  </si>
  <si>
    <t>25,360</t>
  </si>
  <si>
    <t>30</t>
  </si>
  <si>
    <t>26,850</t>
  </si>
  <si>
    <t>26,812.0000</t>
  </si>
  <si>
    <t>25,180</t>
  </si>
  <si>
    <t>25,179.0000</t>
  </si>
  <si>
    <t>2024/03</t>
  </si>
  <si>
    <t>2022/09/09</t>
  </si>
  <si>
    <t>2024/03/07</t>
  </si>
  <si>
    <t>19</t>
  </si>
  <si>
    <t>26,150</t>
  </si>
  <si>
    <t>26,860</t>
  </si>
  <si>
    <t>20</t>
  </si>
  <si>
    <t>25,750</t>
  </si>
  <si>
    <t>2024/06</t>
  </si>
  <si>
    <t>2024/06/13</t>
  </si>
  <si>
    <t>25,110</t>
  </si>
  <si>
    <t>26,630</t>
  </si>
  <si>
    <t>18</t>
  </si>
  <si>
    <t>25,929.0000</t>
  </si>
  <si>
    <t>25,200.0000</t>
  </si>
  <si>
    <t>26,520</t>
  </si>
  <si>
    <t>2024/12</t>
  </si>
  <si>
    <t>2024/12/12</t>
  </si>
  <si>
    <t>24,900</t>
  </si>
  <si>
    <t>27</t>
  </si>
  <si>
    <t>26,380</t>
  </si>
  <si>
    <t>26,309.0000</t>
  </si>
  <si>
    <t>24,740</t>
  </si>
  <si>
    <t>24,700.0000</t>
  </si>
  <si>
    <t>2025/06</t>
  </si>
  <si>
    <t>2025/06/12</t>
  </si>
  <si>
    <t>－</t>
  </si>
  <si>
    <t>23</t>
  </si>
  <si>
    <t>25,244.0000</t>
  </si>
  <si>
    <t>25,144.0000</t>
  </si>
  <si>
    <t>2025/12</t>
  </si>
  <si>
    <t>2025/12/11</t>
  </si>
  <si>
    <t>24,540</t>
  </si>
  <si>
    <t>24</t>
  </si>
  <si>
    <t>25,800.0000</t>
  </si>
  <si>
    <t>24,400.0000</t>
  </si>
  <si>
    <t>2026/06</t>
  </si>
  <si>
    <t>2026/06/11</t>
  </si>
  <si>
    <t>24,340</t>
  </si>
  <si>
    <t>2026/12</t>
  </si>
  <si>
    <t>2018/12/14</t>
  </si>
  <si>
    <t>2026/12/10</t>
  </si>
  <si>
    <t>24,140</t>
  </si>
  <si>
    <t>25,354.0000</t>
  </si>
  <si>
    <t>23,990.0000</t>
  </si>
  <si>
    <t>2027/06</t>
  </si>
  <si>
    <t>2019/06/14</t>
  </si>
  <si>
    <t>2027/06/10</t>
  </si>
  <si>
    <t>2027/12</t>
  </si>
  <si>
    <t>2019/12/13</t>
  </si>
  <si>
    <t>2027/12/09</t>
  </si>
  <si>
    <t>23,850</t>
  </si>
  <si>
    <t>25,130</t>
  </si>
  <si>
    <t>2028/06</t>
  </si>
  <si>
    <t>2020/06/12</t>
  </si>
  <si>
    <t>2028/06/08</t>
  </si>
  <si>
    <t>2028/12</t>
  </si>
  <si>
    <t>2020/12/11</t>
  </si>
  <si>
    <t>2028/12/07</t>
  </si>
  <si>
    <t>23,650</t>
  </si>
  <si>
    <t>2029/06</t>
  </si>
  <si>
    <t>2021/06/11</t>
  </si>
  <si>
    <t>2029/06/07</t>
  </si>
  <si>
    <t>2029/12</t>
  </si>
  <si>
    <t>2021/12/10</t>
  </si>
  <si>
    <t>2029/12/13</t>
  </si>
  <si>
    <t>23,340</t>
  </si>
  <si>
    <t>2030/06</t>
  </si>
  <si>
    <t>2022/06/10</t>
  </si>
  <si>
    <t>2030/06/13</t>
  </si>
  <si>
    <t>23,140</t>
  </si>
  <si>
    <t>2030/12</t>
  </si>
  <si>
    <t>2022/12/09</t>
  </si>
  <si>
    <t>2030/12/12</t>
  </si>
  <si>
    <t>日経225mini</t>
  </si>
  <si>
    <t>Nikkei 225 mini</t>
  </si>
  <si>
    <t>2022/08/12</t>
  </si>
  <si>
    <t>2023/01/12</t>
  </si>
  <si>
    <t>26,015</t>
  </si>
  <si>
    <t>12</t>
  </si>
  <si>
    <t>26,550</t>
  </si>
  <si>
    <t>26,540.0000</t>
  </si>
  <si>
    <t>25,590</t>
  </si>
  <si>
    <t>25,590.0000</t>
  </si>
  <si>
    <t>26,395</t>
  </si>
  <si>
    <t>*</t>
  </si>
  <si>
    <t>2023/02</t>
  </si>
  <si>
    <t>2022/10/14</t>
  </si>
  <si>
    <t>2023/02/09</t>
  </si>
  <si>
    <t>26,000</t>
  </si>
  <si>
    <t>27,590</t>
  </si>
  <si>
    <t>27,590.0000</t>
  </si>
  <si>
    <t>25,585</t>
  </si>
  <si>
    <t>25,600.0000</t>
  </si>
  <si>
    <t>27,335</t>
  </si>
  <si>
    <t>25,985</t>
  </si>
  <si>
    <t>27,575</t>
  </si>
  <si>
    <t>27,575.0000</t>
  </si>
  <si>
    <t>25,565</t>
  </si>
  <si>
    <t>25,565.0000</t>
  </si>
  <si>
    <t>2023/04</t>
  </si>
  <si>
    <t>2022/11/11</t>
  </si>
  <si>
    <t>2023/04/13</t>
  </si>
  <si>
    <t>25,635</t>
  </si>
  <si>
    <t>27,320</t>
  </si>
  <si>
    <t>27,300.0000</t>
  </si>
  <si>
    <t>25,300</t>
  </si>
  <si>
    <t>25,470.0000</t>
  </si>
  <si>
    <t>27,045</t>
  </si>
  <si>
    <t>2023/05</t>
  </si>
  <si>
    <t>2023/01/13</t>
  </si>
  <si>
    <t>2023/05/11</t>
  </si>
  <si>
    <t>25,720</t>
  </si>
  <si>
    <t>27,295</t>
  </si>
  <si>
    <t>25,534.9000</t>
  </si>
  <si>
    <t>25,505</t>
  </si>
  <si>
    <t>27,010</t>
  </si>
  <si>
    <t>25,730</t>
  </si>
  <si>
    <t>27,315</t>
  </si>
  <si>
    <t>27,130.0000</t>
  </si>
  <si>
    <t>25,320</t>
  </si>
  <si>
    <t>27,120.0000</t>
  </si>
  <si>
    <t>27,050</t>
  </si>
  <si>
    <t>25,715</t>
  </si>
  <si>
    <t>27,260</t>
  </si>
  <si>
    <t>25,290</t>
  </si>
  <si>
    <t>26,980</t>
  </si>
  <si>
    <t>25,510</t>
  </si>
  <si>
    <t>27,025</t>
  </si>
  <si>
    <t>25,050</t>
  </si>
  <si>
    <t>26,750</t>
  </si>
  <si>
    <t>25,400</t>
  </si>
  <si>
    <t>26,965</t>
  </si>
  <si>
    <t>25,040</t>
  </si>
  <si>
    <t>26,700</t>
  </si>
  <si>
    <t>25,190</t>
  </si>
  <si>
    <t>26,655</t>
  </si>
  <si>
    <t>24,765</t>
  </si>
  <si>
    <t>26,640</t>
  </si>
  <si>
    <t>25,030</t>
  </si>
  <si>
    <t>26,435</t>
  </si>
  <si>
    <t>24,660</t>
  </si>
  <si>
    <t>26,280</t>
  </si>
  <si>
    <t>24,700</t>
  </si>
  <si>
    <t>26,200</t>
  </si>
  <si>
    <t>24,610</t>
  </si>
  <si>
    <t>26,025</t>
  </si>
  <si>
    <t>24,500</t>
  </si>
  <si>
    <t>25,905</t>
  </si>
  <si>
    <t>24,390</t>
  </si>
  <si>
    <t>24,475</t>
  </si>
  <si>
    <t>25,700</t>
  </si>
  <si>
    <t>24,000</t>
  </si>
  <si>
    <t>25,430</t>
  </si>
  <si>
    <t>24,180</t>
  </si>
  <si>
    <t>25,620</t>
  </si>
  <si>
    <t>23,915</t>
  </si>
  <si>
    <t>23,990</t>
  </si>
  <si>
    <t>25,000</t>
  </si>
  <si>
    <t>23,805</t>
  </si>
  <si>
    <t>23,800</t>
  </si>
  <si>
    <t>25,160</t>
  </si>
  <si>
    <t>23,600</t>
  </si>
  <si>
    <t>TOPIX先物</t>
  </si>
  <si>
    <t>TOPIX Futures</t>
  </si>
  <si>
    <t>1,885.5</t>
  </si>
  <si>
    <t>1,994.5</t>
  </si>
  <si>
    <t>1,994.0000</t>
  </si>
  <si>
    <t>06</t>
  </si>
  <si>
    <t>1,855.5</t>
  </si>
  <si>
    <t>1,858.0000</t>
  </si>
  <si>
    <t>1,975.5</t>
  </si>
  <si>
    <t>1,963.0</t>
  </si>
  <si>
    <t>1,904.0000</t>
  </si>
  <si>
    <t>1,960.0</t>
  </si>
  <si>
    <t>1,835.1000</t>
  </si>
  <si>
    <t>ミニTOPIX先物</t>
  </si>
  <si>
    <t>mini-TOPIX Futures</t>
  </si>
  <si>
    <t>1,885.25</t>
  </si>
  <si>
    <t>1,994.25</t>
  </si>
  <si>
    <t>1,854.50</t>
  </si>
  <si>
    <t>1,856.5000</t>
  </si>
  <si>
    <t>1,975.25</t>
  </si>
  <si>
    <t>1,853.00</t>
  </si>
  <si>
    <t>1,967.75</t>
  </si>
  <si>
    <t>1,831.00</t>
  </si>
  <si>
    <t>1,949.00</t>
  </si>
  <si>
    <t>JPX日経インデックス400先物</t>
  </si>
  <si>
    <t>JPX-Nikkei Index 400 Futures</t>
  </si>
  <si>
    <t>16,960</t>
  </si>
  <si>
    <t>18,005</t>
  </si>
  <si>
    <t>17,990.0000</t>
  </si>
  <si>
    <t>16,705</t>
  </si>
  <si>
    <t>16,720.0000</t>
  </si>
  <si>
    <t>17,795</t>
  </si>
  <si>
    <t>17,300</t>
  </si>
  <si>
    <t>17,500</t>
  </si>
  <si>
    <t>TOPIX Core30先物</t>
  </si>
  <si>
    <t>TOPIX Core30 Futures</t>
  </si>
  <si>
    <t>東証銀行業株価指数先物</t>
  </si>
  <si>
    <t>TOPIX Banks Index Futures</t>
  </si>
  <si>
    <t>13</t>
  </si>
  <si>
    <t>212.0000</t>
  </si>
  <si>
    <t>10</t>
  </si>
  <si>
    <t>193.2430</t>
  </si>
  <si>
    <t>東証REIT指数先物</t>
  </si>
  <si>
    <t>TSE REIT Index Futures</t>
  </si>
  <si>
    <t>1,875.0</t>
  </si>
  <si>
    <t>1,869.0271</t>
  </si>
  <si>
    <t>1,769.5</t>
  </si>
  <si>
    <t>1,774.2200</t>
  </si>
  <si>
    <t>1,813.5</t>
  </si>
  <si>
    <t>RNプライム指数先物</t>
  </si>
  <si>
    <t>RN Prime Index Futures</t>
  </si>
  <si>
    <t>東証マザーズ指数先物</t>
  </si>
  <si>
    <t>TSE Mothers Index Futures</t>
  </si>
  <si>
    <t>722.0</t>
  </si>
  <si>
    <t>781.0</t>
  </si>
  <si>
    <t>781.0000</t>
  </si>
  <si>
    <t>698.0</t>
  </si>
  <si>
    <t>699.0000</t>
  </si>
  <si>
    <t>770.0</t>
  </si>
  <si>
    <t>713.0</t>
  </si>
  <si>
    <t>774.0</t>
  </si>
  <si>
    <t>695.0</t>
  </si>
  <si>
    <t>763.0</t>
  </si>
  <si>
    <t>726.0</t>
  </si>
  <si>
    <t>NYダウ先物</t>
  </si>
  <si>
    <t>DJIA Futures</t>
  </si>
  <si>
    <t>2022/03/22</t>
  </si>
  <si>
    <t>2023/03/17</t>
  </si>
  <si>
    <t>33,150</t>
  </si>
  <si>
    <t>34,374</t>
  </si>
  <si>
    <t>17</t>
  </si>
  <si>
    <t>34,325.0000</t>
  </si>
  <si>
    <t>32,850</t>
  </si>
  <si>
    <t>32,887.0000</t>
  </si>
  <si>
    <t>33,681</t>
  </si>
  <si>
    <t>2022/06/20</t>
  </si>
  <si>
    <t>2023/06/16</t>
  </si>
  <si>
    <t>33,084</t>
  </si>
  <si>
    <t>34,350</t>
  </si>
  <si>
    <t>11</t>
  </si>
  <si>
    <t>31,271</t>
  </si>
  <si>
    <t>33,750</t>
  </si>
  <si>
    <t>2022/09/20</t>
  </si>
  <si>
    <t>2023/09/15</t>
  </si>
  <si>
    <t>2022/12/19</t>
  </si>
  <si>
    <t>2023/12/15</t>
  </si>
  <si>
    <t>台湾加権指数先物</t>
  </si>
  <si>
    <t>TAIEX Futures</t>
  </si>
  <si>
    <t>2022/11/16</t>
  </si>
  <si>
    <t>2023/01/17</t>
  </si>
  <si>
    <t>2022/12/21</t>
  </si>
  <si>
    <t>2023/02/14</t>
  </si>
  <si>
    <t>2022/04/20</t>
  </si>
  <si>
    <t>2023/03/14</t>
  </si>
  <si>
    <t>2022/07/20</t>
  </si>
  <si>
    <t>2023/06/20</t>
  </si>
  <si>
    <t>2022/10/19</t>
  </si>
  <si>
    <t>2023/09/19</t>
  </si>
  <si>
    <t>2023/01/18</t>
  </si>
  <si>
    <t>2023/12/19</t>
  </si>
  <si>
    <t>FTSE中国50指数先物</t>
  </si>
  <si>
    <t>FTSE China 50 Index Futures</t>
  </si>
  <si>
    <t>2022/11/30</t>
  </si>
  <si>
    <t>2023/01/30</t>
  </si>
  <si>
    <t>2022/12/30</t>
  </si>
  <si>
    <t>2023/02/27</t>
  </si>
  <si>
    <t>2022/07/29</t>
  </si>
  <si>
    <t>2023/03/30</t>
  </si>
  <si>
    <t>2022/10/31</t>
  </si>
  <si>
    <t>2023/06/29</t>
  </si>
  <si>
    <t>2023/01/31</t>
  </si>
  <si>
    <t>2023/09/28</t>
  </si>
  <si>
    <t>日経平均・配当指数先物</t>
  </si>
  <si>
    <t>Nikkei 225 Dividend Index Futures</t>
  </si>
  <si>
    <t>2022/12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</si>
  <si>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</si>
  <si>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</si>
  <si>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</si>
  <si>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</si>
  <si>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</si>
  <si>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</si>
  <si>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</si>
  <si>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</si>
  <si>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</si>
  <si>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</si>
  <si>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</si>
  <si>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</si>
  <si>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</si>
  <si>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</si>
  <si>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</si>
  <si>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</si>
  <si>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2023/01/04</t>
  </si>
  <si>
    <t>2031/03/31</t>
  </si>
  <si>
    <t>日経平均VI先物</t>
  </si>
  <si>
    <t>Nikkei 225 VI Futures</t>
  </si>
  <si>
    <t>2022/05/11</t>
  </si>
  <si>
    <t>2023/01/10</t>
  </si>
  <si>
    <t>21.00</t>
  </si>
  <si>
    <t>17.90</t>
  </si>
  <si>
    <t>18.70</t>
  </si>
  <si>
    <t>2022/06/08</t>
  </si>
  <si>
    <t>2023/02/07</t>
  </si>
  <si>
    <t>18.50</t>
  </si>
  <si>
    <t>18.90</t>
  </si>
  <si>
    <t>2022/07/13</t>
  </si>
  <si>
    <t>20.00</t>
  </si>
  <si>
    <t>19.25</t>
  </si>
  <si>
    <t>2022/08/10</t>
  </si>
  <si>
    <t>2023/04/11</t>
  </si>
  <si>
    <t>19.15</t>
  </si>
  <si>
    <t>2022/09/14</t>
  </si>
  <si>
    <t>2023/05/09</t>
  </si>
  <si>
    <t>2022/10/12</t>
  </si>
  <si>
    <t>2023/06/13</t>
  </si>
  <si>
    <t>2023/07</t>
  </si>
  <si>
    <t>2022/11/09</t>
  </si>
  <si>
    <t>2023/07/10</t>
  </si>
  <si>
    <t>2023/08</t>
  </si>
  <si>
    <t>2022/12/14</t>
  </si>
  <si>
    <t>2023/08/08</t>
  </si>
  <si>
    <t>2023/01/11</t>
  </si>
  <si>
    <t>2023/09/12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</si>
</sst>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7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49</v>
      </c>
      <c r="F7" s="15" t="s">
        <v>50</v>
      </c>
      <c r="G7" s="15" t="s">
        <v>51</v>
      </c>
      <c r="H7" s="16" t="s">
        <v>52</v>
      </c>
      <c r="I7" s="17" t="s">
        <v>53</v>
      </c>
      <c r="J7" s="16" t="s">
        <v>54</v>
      </c>
      <c r="K7" s="17" t="s">
        <v>55</v>
      </c>
      <c r="L7" s="16" t="s">
        <v>54</v>
      </c>
      <c r="M7" s="17" t="s">
        <v>56</v>
      </c>
      <c r="N7" s="16" t="s">
        <v>52</v>
      </c>
      <c r="O7" s="17" t="s">
        <v>57</v>
      </c>
      <c r="P7" s="16" t="s">
        <v>52</v>
      </c>
      <c r="Q7" s="17" t="s">
        <v>58</v>
      </c>
      <c r="R7" s="16" t="s">
        <v>54</v>
      </c>
      <c r="S7" s="17" t="s">
        <v>59</v>
      </c>
      <c r="T7" s="18" t="n">
        <f>26564.74</f>
        <v>26564.74</v>
      </c>
      <c r="U7" s="19" t="n">
        <f>1284434</f>
        <v>1284434.0</v>
      </c>
      <c r="V7" s="19" t="n">
        <v>251717.0</v>
      </c>
      <c r="W7" s="23" t="n">
        <v>1015.0</v>
      </c>
      <c r="X7" s="19" t="n">
        <f>34083828732549</f>
        <v>3.4083828732549E13</v>
      </c>
      <c r="Y7" s="19" t="n">
        <v>6.690714789549E12</v>
      </c>
      <c r="Z7" s="23" t="n">
        <v>2.7054163E10</v>
      </c>
      <c r="AA7" s="16"/>
      <c r="AB7" s="20" t="n">
        <f>227043</f>
        <v>227043.0</v>
      </c>
      <c r="AC7" s="21" t="n">
        <f>19</f>
        <v>19.0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60</v>
      </c>
      <c r="F8" s="15" t="s">
        <v>61</v>
      </c>
      <c r="G8" s="15" t="s">
        <v>62</v>
      </c>
      <c r="H8" s="16" t="s">
        <v>52</v>
      </c>
      <c r="I8" s="17" t="s">
        <v>63</v>
      </c>
      <c r="J8" s="16" t="s">
        <v>54</v>
      </c>
      <c r="K8" s="17" t="s">
        <v>64</v>
      </c>
      <c r="L8" s="16" t="s">
        <v>54</v>
      </c>
      <c r="M8" s="17" t="s">
        <v>65</v>
      </c>
      <c r="N8" s="16" t="s">
        <v>52</v>
      </c>
      <c r="O8" s="17" t="s">
        <v>66</v>
      </c>
      <c r="P8" s="16" t="s">
        <v>67</v>
      </c>
      <c r="Q8" s="17" t="s">
        <v>68</v>
      </c>
      <c r="R8" s="16" t="s">
        <v>54</v>
      </c>
      <c r="S8" s="17" t="s">
        <v>69</v>
      </c>
      <c r="T8" s="18" t="n">
        <f>26315.26</f>
        <v>26315.26</v>
      </c>
      <c r="U8" s="19" t="n">
        <f>35523</f>
        <v>35523.0</v>
      </c>
      <c r="V8" s="19" t="n">
        <v>25626.0</v>
      </c>
      <c r="W8" s="23" t="n">
        <v>912.0</v>
      </c>
      <c r="X8" s="19" t="n">
        <f>938291466500</f>
        <v>9.382914665E11</v>
      </c>
      <c r="Y8" s="19" t="n">
        <v>6.776605165E11</v>
      </c>
      <c r="Z8" s="23" t="n">
        <v>2.40453E10</v>
      </c>
      <c r="AA8" s="16"/>
      <c r="AB8" s="20" t="n">
        <f>28744</f>
        <v>28744.0</v>
      </c>
      <c r="AC8" s="21" t="n">
        <f>19</f>
        <v>19.0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70</v>
      </c>
      <c r="F9" s="15" t="s">
        <v>71</v>
      </c>
      <c r="G9" s="15" t="s">
        <v>72</v>
      </c>
      <c r="H9" s="16" t="s">
        <v>52</v>
      </c>
      <c r="I9" s="17" t="s">
        <v>73</v>
      </c>
      <c r="J9" s="16" t="s">
        <v>54</v>
      </c>
      <c r="K9" s="17" t="s">
        <v>74</v>
      </c>
      <c r="L9" s="16" t="s">
        <v>75</v>
      </c>
      <c r="M9" s="17" t="s">
        <v>76</v>
      </c>
      <c r="N9" s="16" t="s">
        <v>52</v>
      </c>
      <c r="O9" s="17" t="s">
        <v>66</v>
      </c>
      <c r="P9" s="16" t="s">
        <v>77</v>
      </c>
      <c r="Q9" s="17" t="s">
        <v>78</v>
      </c>
      <c r="R9" s="16" t="s">
        <v>54</v>
      </c>
      <c r="S9" s="17" t="s">
        <v>79</v>
      </c>
      <c r="T9" s="18" t="n">
        <f>26258.95</f>
        <v>26258.95</v>
      </c>
      <c r="U9" s="19" t="n">
        <f>1983</f>
        <v>1983.0</v>
      </c>
      <c r="V9" s="19" t="n">
        <v>1794.0</v>
      </c>
      <c r="W9" s="23" t="n">
        <v>75.0</v>
      </c>
      <c r="X9" s="19" t="n">
        <f>52471627000</f>
        <v>5.2471627E10</v>
      </c>
      <c r="Y9" s="19" t="n">
        <v>4.74665E10</v>
      </c>
      <c r="Z9" s="23" t="n">
        <v>1.998117E9</v>
      </c>
      <c r="AA9" s="16"/>
      <c r="AB9" s="20" t="n">
        <f>4697</f>
        <v>4697.0</v>
      </c>
      <c r="AC9" s="21" t="n">
        <f>19</f>
        <v>19.0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80</v>
      </c>
      <c r="F10" s="15" t="s">
        <v>81</v>
      </c>
      <c r="G10" s="15" t="s">
        <v>82</v>
      </c>
      <c r="H10" s="16" t="s">
        <v>52</v>
      </c>
      <c r="I10" s="17" t="s">
        <v>83</v>
      </c>
      <c r="J10" s="16" t="s">
        <v>84</v>
      </c>
      <c r="K10" s="17" t="s">
        <v>85</v>
      </c>
      <c r="L10" s="16" t="s">
        <v>75</v>
      </c>
      <c r="M10" s="17" t="s">
        <v>86</v>
      </c>
      <c r="N10" s="16" t="s">
        <v>52</v>
      </c>
      <c r="O10" s="17" t="s">
        <v>87</v>
      </c>
      <c r="P10" s="16" t="s">
        <v>52</v>
      </c>
      <c r="Q10" s="17" t="s">
        <v>88</v>
      </c>
      <c r="R10" s="16" t="s">
        <v>84</v>
      </c>
      <c r="S10" s="17" t="s">
        <v>85</v>
      </c>
      <c r="T10" s="18" t="n">
        <f>26036.32</f>
        <v>26036.32</v>
      </c>
      <c r="U10" s="19" t="n">
        <f>12873</f>
        <v>12873.0</v>
      </c>
      <c r="V10" s="19" t="n">
        <v>12802.0</v>
      </c>
      <c r="W10" s="23" t="n">
        <v>24.0</v>
      </c>
      <c r="X10" s="19" t="n">
        <f>332593460000</f>
        <v>3.3259346E11</v>
      </c>
      <c r="Y10" s="19" t="n">
        <v>3.307439E11</v>
      </c>
      <c r="Z10" s="23" t="n">
        <v>6.3421E8</v>
      </c>
      <c r="AA10" s="16"/>
      <c r="AB10" s="20" t="n">
        <f>30346</f>
        <v>30346.0</v>
      </c>
      <c r="AC10" s="21" t="n">
        <f>12</f>
        <v>12.0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89</v>
      </c>
      <c r="F11" s="15" t="s">
        <v>90</v>
      </c>
      <c r="G11" s="15" t="s">
        <v>91</v>
      </c>
      <c r="H11" s="16" t="s">
        <v>92</v>
      </c>
      <c r="I11" s="17" t="s">
        <v>93</v>
      </c>
      <c r="J11" s="16" t="s">
        <v>84</v>
      </c>
      <c r="K11" s="17" t="s">
        <v>94</v>
      </c>
      <c r="L11" s="16"/>
      <c r="M11" s="17"/>
      <c r="N11" s="16" t="s">
        <v>95</v>
      </c>
      <c r="O11" s="17" t="s">
        <v>96</v>
      </c>
      <c r="P11" s="16"/>
      <c r="Q11" s="17"/>
      <c r="R11" s="16" t="s">
        <v>84</v>
      </c>
      <c r="S11" s="17" t="s">
        <v>94</v>
      </c>
      <c r="T11" s="18" t="n">
        <f>25983.16</f>
        <v>25983.16</v>
      </c>
      <c r="U11" s="19" t="n">
        <f>14</f>
        <v>14.0</v>
      </c>
      <c r="V11" s="19"/>
      <c r="W11" s="23" t="n">
        <v>4.0</v>
      </c>
      <c r="X11" s="19" t="n">
        <f>366264000</f>
        <v>3.66264E8</v>
      </c>
      <c r="Y11" s="19"/>
      <c r="Z11" s="23" t="n">
        <v>1.05414E8</v>
      </c>
      <c r="AA11" s="16"/>
      <c r="AB11" s="20" t="n">
        <f>62</f>
        <v>62.0</v>
      </c>
      <c r="AC11" s="21" t="n">
        <f>7</f>
        <v>7.0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97</v>
      </c>
      <c r="F12" s="15" t="s">
        <v>81</v>
      </c>
      <c r="G12" s="15" t="s">
        <v>98</v>
      </c>
      <c r="H12" s="16" t="s">
        <v>52</v>
      </c>
      <c r="I12" s="17" t="s">
        <v>99</v>
      </c>
      <c r="J12" s="16" t="s">
        <v>84</v>
      </c>
      <c r="K12" s="17" t="s">
        <v>100</v>
      </c>
      <c r="L12" s="16" t="s">
        <v>101</v>
      </c>
      <c r="M12" s="17" t="s">
        <v>102</v>
      </c>
      <c r="N12" s="16" t="s">
        <v>52</v>
      </c>
      <c r="O12" s="17" t="s">
        <v>99</v>
      </c>
      <c r="P12" s="16" t="s">
        <v>77</v>
      </c>
      <c r="Q12" s="17" t="s">
        <v>103</v>
      </c>
      <c r="R12" s="16" t="s">
        <v>84</v>
      </c>
      <c r="S12" s="17" t="s">
        <v>104</v>
      </c>
      <c r="T12" s="18" t="n">
        <f>25768.95</f>
        <v>25768.95</v>
      </c>
      <c r="U12" s="19" t="n">
        <f>2397</f>
        <v>2397.0</v>
      </c>
      <c r="V12" s="19" t="n">
        <v>2390.0</v>
      </c>
      <c r="W12" s="23"/>
      <c r="X12" s="19" t="n">
        <f>61171900000</f>
        <v>6.11719E10</v>
      </c>
      <c r="Y12" s="19" t="n">
        <v>6.09932E10</v>
      </c>
      <c r="Z12" s="23"/>
      <c r="AA12" s="16"/>
      <c r="AB12" s="20" t="n">
        <f>5292</f>
        <v>5292.0</v>
      </c>
      <c r="AC12" s="21" t="n">
        <f>2</f>
        <v>2.0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105</v>
      </c>
      <c r="F13" s="15" t="s">
        <v>81</v>
      </c>
      <c r="G13" s="15" t="s">
        <v>106</v>
      </c>
      <c r="H13" s="16" t="s">
        <v>52</v>
      </c>
      <c r="I13" s="17" t="s">
        <v>107</v>
      </c>
      <c r="J13" s="16" t="s">
        <v>108</v>
      </c>
      <c r="K13" s="17" t="s">
        <v>109</v>
      </c>
      <c r="L13" s="16" t="s">
        <v>75</v>
      </c>
      <c r="M13" s="17" t="s">
        <v>110</v>
      </c>
      <c r="N13" s="16" t="s">
        <v>52</v>
      </c>
      <c r="O13" s="17" t="s">
        <v>111</v>
      </c>
      <c r="P13" s="16" t="s">
        <v>67</v>
      </c>
      <c r="Q13" s="17" t="s">
        <v>112</v>
      </c>
      <c r="R13" s="16" t="s">
        <v>108</v>
      </c>
      <c r="S13" s="17" t="s">
        <v>109</v>
      </c>
      <c r="T13" s="18" t="n">
        <f>25538.95</f>
        <v>25538.95</v>
      </c>
      <c r="U13" s="19" t="n">
        <f>6344</f>
        <v>6344.0</v>
      </c>
      <c r="V13" s="19" t="n">
        <v>6338.0</v>
      </c>
      <c r="W13" s="23"/>
      <c r="X13" s="19" t="n">
        <f>160884960000</f>
        <v>1.6088496E11</v>
      </c>
      <c r="Y13" s="19" t="n">
        <v>1.6073145E11</v>
      </c>
      <c r="Z13" s="23"/>
      <c r="AA13" s="16"/>
      <c r="AB13" s="20" t="n">
        <f>12850</f>
        <v>12850.0</v>
      </c>
      <c r="AC13" s="21" t="n">
        <f>4</f>
        <v>4.0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113</v>
      </c>
      <c r="F14" s="15" t="s">
        <v>81</v>
      </c>
      <c r="G14" s="15" t="s">
        <v>114</v>
      </c>
      <c r="H14" s="16"/>
      <c r="I14" s="17" t="s">
        <v>115</v>
      </c>
      <c r="J14" s="16"/>
      <c r="K14" s="17" t="s">
        <v>115</v>
      </c>
      <c r="L14" s="16" t="s">
        <v>116</v>
      </c>
      <c r="M14" s="17" t="s">
        <v>117</v>
      </c>
      <c r="N14" s="16"/>
      <c r="O14" s="17" t="s">
        <v>115</v>
      </c>
      <c r="P14" s="16" t="s">
        <v>95</v>
      </c>
      <c r="Q14" s="17" t="s">
        <v>118</v>
      </c>
      <c r="R14" s="16"/>
      <c r="S14" s="17" t="s">
        <v>115</v>
      </c>
      <c r="T14" s="18" t="n">
        <f>25316.32</f>
        <v>25316.32</v>
      </c>
      <c r="U14" s="19" t="n">
        <f>500</f>
        <v>500.0</v>
      </c>
      <c r="V14" s="19" t="n">
        <v>500.0</v>
      </c>
      <c r="W14" s="23"/>
      <c r="X14" s="19" t="n">
        <f>12582000000</f>
        <v>1.2582E10</v>
      </c>
      <c r="Y14" s="19" t="n">
        <v>1.2582E10</v>
      </c>
      <c r="Z14" s="23"/>
      <c r="AA14" s="16"/>
      <c r="AB14" s="20" t="n">
        <f>488</f>
        <v>488.0</v>
      </c>
      <c r="AC14" s="21" t="str">
        <f>"－"</f>
        <v>－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119</v>
      </c>
      <c r="F15" s="15" t="s">
        <v>81</v>
      </c>
      <c r="G15" s="15" t="s">
        <v>120</v>
      </c>
      <c r="H15" s="16" t="s">
        <v>52</v>
      </c>
      <c r="I15" s="17" t="s">
        <v>121</v>
      </c>
      <c r="J15" s="16" t="s">
        <v>52</v>
      </c>
      <c r="K15" s="17" t="s">
        <v>121</v>
      </c>
      <c r="L15" s="16" t="s">
        <v>122</v>
      </c>
      <c r="M15" s="17" t="s">
        <v>123</v>
      </c>
      <c r="N15" s="16" t="s">
        <v>52</v>
      </c>
      <c r="O15" s="17" t="s">
        <v>121</v>
      </c>
      <c r="P15" s="16" t="s">
        <v>67</v>
      </c>
      <c r="Q15" s="17" t="s">
        <v>124</v>
      </c>
      <c r="R15" s="16" t="s">
        <v>52</v>
      </c>
      <c r="S15" s="17" t="s">
        <v>121</v>
      </c>
      <c r="T15" s="18" t="n">
        <f>25102.11</f>
        <v>25102.11</v>
      </c>
      <c r="U15" s="19" t="n">
        <f>481</f>
        <v>481.0</v>
      </c>
      <c r="V15" s="19" t="n">
        <v>476.0</v>
      </c>
      <c r="W15" s="23"/>
      <c r="X15" s="19" t="n">
        <f>11944600000</f>
        <v>1.19446E10</v>
      </c>
      <c r="Y15" s="19" t="n">
        <v>1.18219E10</v>
      </c>
      <c r="Z15" s="23"/>
      <c r="AA15" s="16"/>
      <c r="AB15" s="20" t="n">
        <f>5035</f>
        <v>5035.0</v>
      </c>
      <c r="AC15" s="21" t="n">
        <f>1</f>
        <v>1.0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125</v>
      </c>
      <c r="F16" s="15" t="s">
        <v>81</v>
      </c>
      <c r="G16" s="15" t="s">
        <v>126</v>
      </c>
      <c r="H16" s="16" t="s">
        <v>52</v>
      </c>
      <c r="I16" s="17" t="s">
        <v>127</v>
      </c>
      <c r="J16" s="16" t="s">
        <v>52</v>
      </c>
      <c r="K16" s="17" t="s">
        <v>127</v>
      </c>
      <c r="L16" s="16"/>
      <c r="M16" s="17"/>
      <c r="N16" s="16" t="s">
        <v>52</v>
      </c>
      <c r="O16" s="17" t="s">
        <v>127</v>
      </c>
      <c r="P16" s="16"/>
      <c r="Q16" s="17"/>
      <c r="R16" s="16" t="s">
        <v>52</v>
      </c>
      <c r="S16" s="17" t="s">
        <v>127</v>
      </c>
      <c r="T16" s="18" t="n">
        <f>24906.84</f>
        <v>24906.84</v>
      </c>
      <c r="U16" s="19" t="n">
        <f>7</f>
        <v>7.0</v>
      </c>
      <c r="V16" s="19"/>
      <c r="W16" s="23"/>
      <c r="X16" s="19" t="n">
        <f>170380000</f>
        <v>1.7038E8</v>
      </c>
      <c r="Y16" s="19"/>
      <c r="Z16" s="23"/>
      <c r="AA16" s="16"/>
      <c r="AB16" s="20" t="n">
        <f>14</f>
        <v>14.0</v>
      </c>
      <c r="AC16" s="21" t="n">
        <f>1</f>
        <v>1.0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128</v>
      </c>
      <c r="F17" s="15" t="s">
        <v>129</v>
      </c>
      <c r="G17" s="15" t="s">
        <v>130</v>
      </c>
      <c r="H17" s="16" t="s">
        <v>52</v>
      </c>
      <c r="I17" s="17" t="s">
        <v>131</v>
      </c>
      <c r="J17" s="16" t="s">
        <v>52</v>
      </c>
      <c r="K17" s="17" t="s">
        <v>131</v>
      </c>
      <c r="L17" s="16" t="s">
        <v>75</v>
      </c>
      <c r="M17" s="17" t="s">
        <v>132</v>
      </c>
      <c r="N17" s="16" t="s">
        <v>52</v>
      </c>
      <c r="O17" s="17" t="s">
        <v>131</v>
      </c>
      <c r="P17" s="16" t="s">
        <v>77</v>
      </c>
      <c r="Q17" s="17" t="s">
        <v>133</v>
      </c>
      <c r="R17" s="16" t="s">
        <v>52</v>
      </c>
      <c r="S17" s="17" t="s">
        <v>131</v>
      </c>
      <c r="T17" s="18" t="n">
        <f>24736.84</f>
        <v>24736.84</v>
      </c>
      <c r="U17" s="19" t="n">
        <f>1782</f>
        <v>1782.0</v>
      </c>
      <c r="V17" s="19" t="n">
        <v>1775.0</v>
      </c>
      <c r="W17" s="23"/>
      <c r="X17" s="19" t="n">
        <f>43687130000</f>
        <v>4.368713E10</v>
      </c>
      <c r="Y17" s="19" t="n">
        <v>4.351815E10</v>
      </c>
      <c r="Z17" s="23"/>
      <c r="AA17" s="16"/>
      <c r="AB17" s="20" t="n">
        <f>3642</f>
        <v>3642.0</v>
      </c>
      <c r="AC17" s="21" t="n">
        <f>1</f>
        <v>1.0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134</v>
      </c>
      <c r="F18" s="15" t="s">
        <v>135</v>
      </c>
      <c r="G18" s="15" t="s">
        <v>136</v>
      </c>
      <c r="H18" s="16"/>
      <c r="I18" s="17" t="s">
        <v>115</v>
      </c>
      <c r="J18" s="16"/>
      <c r="K18" s="17" t="s">
        <v>115</v>
      </c>
      <c r="L18" s="16"/>
      <c r="M18" s="17"/>
      <c r="N18" s="16"/>
      <c r="O18" s="17" t="s">
        <v>115</v>
      </c>
      <c r="P18" s="16"/>
      <c r="Q18" s="17"/>
      <c r="R18" s="16"/>
      <c r="S18" s="17" t="s">
        <v>115</v>
      </c>
      <c r="T18" s="18" t="n">
        <f>24591.05</f>
        <v>24591.05</v>
      </c>
      <c r="U18" s="19" t="str">
        <f>"－"</f>
        <v>－</v>
      </c>
      <c r="V18" s="19"/>
      <c r="W18" s="23"/>
      <c r="X18" s="19" t="str">
        <f>"－"</f>
        <v>－</v>
      </c>
      <c r="Y18" s="19"/>
      <c r="Z18" s="23"/>
      <c r="AA18" s="16"/>
      <c r="AB18" s="20" t="n">
        <f>23</f>
        <v>23.0</v>
      </c>
      <c r="AC18" s="21" t="str">
        <f>"－"</f>
        <v>－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137</v>
      </c>
      <c r="F19" s="15" t="s">
        <v>138</v>
      </c>
      <c r="G19" s="15" t="s">
        <v>139</v>
      </c>
      <c r="H19" s="16" t="s">
        <v>52</v>
      </c>
      <c r="I19" s="17" t="s">
        <v>140</v>
      </c>
      <c r="J19" s="16" t="s">
        <v>84</v>
      </c>
      <c r="K19" s="17" t="s">
        <v>141</v>
      </c>
      <c r="L19" s="16"/>
      <c r="M19" s="17"/>
      <c r="N19" s="16" t="s">
        <v>52</v>
      </c>
      <c r="O19" s="17" t="s">
        <v>140</v>
      </c>
      <c r="P19" s="16"/>
      <c r="Q19" s="17"/>
      <c r="R19" s="16" t="s">
        <v>84</v>
      </c>
      <c r="S19" s="17" t="s">
        <v>141</v>
      </c>
      <c r="T19" s="18" t="n">
        <f>24440</f>
        <v>24440.0</v>
      </c>
      <c r="U19" s="19" t="n">
        <f>11</f>
        <v>11.0</v>
      </c>
      <c r="V19" s="19"/>
      <c r="W19" s="23"/>
      <c r="X19" s="19" t="n">
        <f>266610000</f>
        <v>2.6661E8</v>
      </c>
      <c r="Y19" s="19"/>
      <c r="Z19" s="23"/>
      <c r="AA19" s="16"/>
      <c r="AB19" s="20" t="n">
        <f>427</f>
        <v>427.0</v>
      </c>
      <c r="AC19" s="21" t="n">
        <f>5</f>
        <v>5.0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142</v>
      </c>
      <c r="F20" s="15" t="s">
        <v>143</v>
      </c>
      <c r="G20" s="15" t="s">
        <v>144</v>
      </c>
      <c r="H20" s="16"/>
      <c r="I20" s="17" t="s">
        <v>115</v>
      </c>
      <c r="J20" s="16"/>
      <c r="K20" s="17" t="s">
        <v>115</v>
      </c>
      <c r="L20" s="16"/>
      <c r="M20" s="17"/>
      <c r="N20" s="16"/>
      <c r="O20" s="17" t="s">
        <v>115</v>
      </c>
      <c r="P20" s="16"/>
      <c r="Q20" s="17"/>
      <c r="R20" s="16"/>
      <c r="S20" s="17" t="s">
        <v>115</v>
      </c>
      <c r="T20" s="18" t="n">
        <f>24294.21</f>
        <v>24294.21</v>
      </c>
      <c r="U20" s="19" t="str">
        <f>"－"</f>
        <v>－</v>
      </c>
      <c r="V20" s="19"/>
      <c r="W20" s="23"/>
      <c r="X20" s="19" t="str">
        <f>"－"</f>
        <v>－</v>
      </c>
      <c r="Y20" s="19"/>
      <c r="Z20" s="23"/>
      <c r="AA20" s="16"/>
      <c r="AB20" s="20" t="str">
        <f>"－"</f>
        <v>－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145</v>
      </c>
      <c r="F21" s="15" t="s">
        <v>146</v>
      </c>
      <c r="G21" s="15" t="s">
        <v>147</v>
      </c>
      <c r="H21" s="16" t="s">
        <v>52</v>
      </c>
      <c r="I21" s="17" t="s">
        <v>148</v>
      </c>
      <c r="J21" s="16" t="s">
        <v>52</v>
      </c>
      <c r="K21" s="17" t="s">
        <v>148</v>
      </c>
      <c r="L21" s="16"/>
      <c r="M21" s="17"/>
      <c r="N21" s="16" t="s">
        <v>52</v>
      </c>
      <c r="O21" s="17" t="s">
        <v>148</v>
      </c>
      <c r="P21" s="16"/>
      <c r="Q21" s="17"/>
      <c r="R21" s="16" t="s">
        <v>52</v>
      </c>
      <c r="S21" s="17" t="s">
        <v>148</v>
      </c>
      <c r="T21" s="18" t="n">
        <f>24143.16</f>
        <v>24143.16</v>
      </c>
      <c r="U21" s="19" t="n">
        <f>9</f>
        <v>9.0</v>
      </c>
      <c r="V21" s="19"/>
      <c r="W21" s="23"/>
      <c r="X21" s="19" t="n">
        <f>212850000</f>
        <v>2.1285E8</v>
      </c>
      <c r="Y21" s="19"/>
      <c r="Z21" s="23"/>
      <c r="AA21" s="16"/>
      <c r="AB21" s="20" t="n">
        <f>251</f>
        <v>251.0</v>
      </c>
      <c r="AC21" s="21" t="n">
        <f>1</f>
        <v>1.0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149</v>
      </c>
      <c r="F22" s="15" t="s">
        <v>150</v>
      </c>
      <c r="G22" s="15" t="s">
        <v>151</v>
      </c>
      <c r="H22" s="16"/>
      <c r="I22" s="17" t="s">
        <v>115</v>
      </c>
      <c r="J22" s="16"/>
      <c r="K22" s="17" t="s">
        <v>115</v>
      </c>
      <c r="L22" s="16"/>
      <c r="M22" s="17"/>
      <c r="N22" s="16"/>
      <c r="O22" s="17" t="s">
        <v>115</v>
      </c>
      <c r="P22" s="16"/>
      <c r="Q22" s="17"/>
      <c r="R22" s="16"/>
      <c r="S22" s="17" t="s">
        <v>115</v>
      </c>
      <c r="T22" s="18" t="n">
        <f>23997.37</f>
        <v>23997.37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152</v>
      </c>
      <c r="F23" s="15" t="s">
        <v>153</v>
      </c>
      <c r="G23" s="15" t="s">
        <v>154</v>
      </c>
      <c r="H23" s="16" t="s">
        <v>52</v>
      </c>
      <c r="I23" s="17" t="s">
        <v>155</v>
      </c>
      <c r="J23" s="16" t="s">
        <v>52</v>
      </c>
      <c r="K23" s="17" t="s">
        <v>155</v>
      </c>
      <c r="L23" s="16"/>
      <c r="M23" s="17"/>
      <c r="N23" s="16" t="s">
        <v>52</v>
      </c>
      <c r="O23" s="17" t="s">
        <v>155</v>
      </c>
      <c r="P23" s="16"/>
      <c r="Q23" s="17"/>
      <c r="R23" s="16" t="s">
        <v>52</v>
      </c>
      <c r="S23" s="17" t="s">
        <v>155</v>
      </c>
      <c r="T23" s="18" t="n">
        <f>23838.95</f>
        <v>23838.95</v>
      </c>
      <c r="U23" s="19" t="n">
        <f>5</f>
        <v>5.0</v>
      </c>
      <c r="V23" s="19"/>
      <c r="W23" s="23"/>
      <c r="X23" s="19" t="n">
        <f>116700000</f>
        <v>1.167E8</v>
      </c>
      <c r="Y23" s="19"/>
      <c r="Z23" s="23"/>
      <c r="AA23" s="16"/>
      <c r="AB23" s="20" t="str">
        <f>"－"</f>
        <v>－</v>
      </c>
      <c r="AC23" s="21" t="n">
        <f>1</f>
        <v>1.0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156</v>
      </c>
      <c r="F24" s="15" t="s">
        <v>157</v>
      </c>
      <c r="G24" s="15" t="s">
        <v>158</v>
      </c>
      <c r="H24" s="16" t="s">
        <v>52</v>
      </c>
      <c r="I24" s="17" t="s">
        <v>159</v>
      </c>
      <c r="J24" s="16" t="s">
        <v>52</v>
      </c>
      <c r="K24" s="17" t="s">
        <v>159</v>
      </c>
      <c r="L24" s="16"/>
      <c r="M24" s="17"/>
      <c r="N24" s="16" t="s">
        <v>52</v>
      </c>
      <c r="O24" s="17" t="s">
        <v>159</v>
      </c>
      <c r="P24" s="16"/>
      <c r="Q24" s="17"/>
      <c r="R24" s="16" t="s">
        <v>52</v>
      </c>
      <c r="S24" s="17" t="s">
        <v>159</v>
      </c>
      <c r="T24" s="18" t="n">
        <f>23691.58</f>
        <v>23691.58</v>
      </c>
      <c r="U24" s="19" t="n">
        <f>5</f>
        <v>5.0</v>
      </c>
      <c r="V24" s="19"/>
      <c r="W24" s="23"/>
      <c r="X24" s="19" t="n">
        <f>115700000</f>
        <v>1.157E8</v>
      </c>
      <c r="Y24" s="19"/>
      <c r="Z24" s="23"/>
      <c r="AA24" s="16"/>
      <c r="AB24" s="20" t="n">
        <f>1</f>
        <v>1.0</v>
      </c>
      <c r="AC24" s="21" t="n">
        <f>1</f>
        <v>1.0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160</v>
      </c>
      <c r="F25" s="15" t="s">
        <v>161</v>
      </c>
      <c r="G25" s="15" t="s">
        <v>162</v>
      </c>
      <c r="H25" s="16"/>
      <c r="I25" s="17" t="s">
        <v>115</v>
      </c>
      <c r="J25" s="16"/>
      <c r="K25" s="17" t="s">
        <v>115</v>
      </c>
      <c r="L25" s="16"/>
      <c r="M25" s="17"/>
      <c r="N25" s="16"/>
      <c r="O25" s="17" t="s">
        <v>115</v>
      </c>
      <c r="P25" s="16"/>
      <c r="Q25" s="17"/>
      <c r="R25" s="16"/>
      <c r="S25" s="17" t="s">
        <v>115</v>
      </c>
      <c r="T25" s="18" t="n">
        <f>23542.11</f>
        <v>23542.11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163</v>
      </c>
      <c r="C26" s="14" t="s">
        <v>164</v>
      </c>
      <c r="D26" s="22"/>
      <c r="E26" s="14" t="s">
        <v>46</v>
      </c>
      <c r="F26" s="15" t="s">
        <v>165</v>
      </c>
      <c r="G26" s="15" t="s">
        <v>166</v>
      </c>
      <c r="H26" s="16" t="s">
        <v>52</v>
      </c>
      <c r="I26" s="17" t="s">
        <v>167</v>
      </c>
      <c r="J26" s="16" t="s">
        <v>168</v>
      </c>
      <c r="K26" s="17" t="s">
        <v>169</v>
      </c>
      <c r="L26" s="16" t="s">
        <v>168</v>
      </c>
      <c r="M26" s="17" t="s">
        <v>170</v>
      </c>
      <c r="N26" s="16" t="s">
        <v>52</v>
      </c>
      <c r="O26" s="17" t="s">
        <v>171</v>
      </c>
      <c r="P26" s="16" t="s">
        <v>52</v>
      </c>
      <c r="Q26" s="17" t="s">
        <v>172</v>
      </c>
      <c r="R26" s="16" t="s">
        <v>168</v>
      </c>
      <c r="S26" s="17" t="s">
        <v>173</v>
      </c>
      <c r="T26" s="18" t="n">
        <f>26071.67</f>
        <v>26071.67</v>
      </c>
      <c r="U26" s="19" t="n">
        <f>327792</f>
        <v>327792.0</v>
      </c>
      <c r="V26" s="19" t="n">
        <v>139934.0</v>
      </c>
      <c r="W26" s="23" t="n">
        <v>16913.0</v>
      </c>
      <c r="X26" s="19" t="n">
        <f>856029847054</f>
        <v>8.56029847054E11</v>
      </c>
      <c r="Y26" s="19" t="n">
        <v>3.66717346454E11</v>
      </c>
      <c r="Z26" s="23" t="n">
        <v>4.46770966E10</v>
      </c>
      <c r="AA26" s="16" t="s">
        <v>174</v>
      </c>
      <c r="AB26" s="20" t="n">
        <f>99367</f>
        <v>99367.0</v>
      </c>
      <c r="AC26" s="21" t="n">
        <f>6</f>
        <v>6.0</v>
      </c>
    </row>
    <row r="27">
      <c r="A27" s="13" t="s">
        <v>46</v>
      </c>
      <c r="B27" s="14" t="s">
        <v>163</v>
      </c>
      <c r="C27" s="14" t="s">
        <v>164</v>
      </c>
      <c r="D27" s="22"/>
      <c r="E27" s="14" t="s">
        <v>175</v>
      </c>
      <c r="F27" s="15" t="s">
        <v>176</v>
      </c>
      <c r="G27" s="15" t="s">
        <v>177</v>
      </c>
      <c r="H27" s="16" t="s">
        <v>52</v>
      </c>
      <c r="I27" s="17" t="s">
        <v>178</v>
      </c>
      <c r="J27" s="16" t="s">
        <v>54</v>
      </c>
      <c r="K27" s="17" t="s">
        <v>179</v>
      </c>
      <c r="L27" s="16" t="s">
        <v>54</v>
      </c>
      <c r="M27" s="17" t="s">
        <v>180</v>
      </c>
      <c r="N27" s="16" t="s">
        <v>52</v>
      </c>
      <c r="O27" s="17" t="s">
        <v>181</v>
      </c>
      <c r="P27" s="16" t="s">
        <v>52</v>
      </c>
      <c r="Q27" s="17" t="s">
        <v>182</v>
      </c>
      <c r="R27" s="16" t="s">
        <v>54</v>
      </c>
      <c r="S27" s="17" t="s">
        <v>183</v>
      </c>
      <c r="T27" s="18" t="n">
        <f>26585</f>
        <v>26585.0</v>
      </c>
      <c r="U27" s="19" t="n">
        <f>510759</f>
        <v>510759.0</v>
      </c>
      <c r="V27" s="19" t="n">
        <v>137633.0</v>
      </c>
      <c r="W27" s="23" t="n">
        <v>3231.0</v>
      </c>
      <c r="X27" s="19" t="n">
        <f>1365613384650</f>
        <v>1.36561338465E12</v>
      </c>
      <c r="Y27" s="19" t="n">
        <v>3.6924653955E11</v>
      </c>
      <c r="Z27" s="23" t="n">
        <v>8.8269781E9</v>
      </c>
      <c r="AA27" s="16"/>
      <c r="AB27" s="20" t="n">
        <f>81271</f>
        <v>81271.0</v>
      </c>
      <c r="AC27" s="21" t="n">
        <f>19</f>
        <v>19.0</v>
      </c>
    </row>
    <row r="28">
      <c r="A28" s="13" t="s">
        <v>46</v>
      </c>
      <c r="B28" s="14" t="s">
        <v>163</v>
      </c>
      <c r="C28" s="14" t="s">
        <v>164</v>
      </c>
      <c r="D28" s="22"/>
      <c r="E28" s="14" t="s">
        <v>49</v>
      </c>
      <c r="F28" s="15" t="s">
        <v>50</v>
      </c>
      <c r="G28" s="15" t="s">
        <v>51</v>
      </c>
      <c r="H28" s="16" t="s">
        <v>52</v>
      </c>
      <c r="I28" s="17" t="s">
        <v>184</v>
      </c>
      <c r="J28" s="16" t="s">
        <v>54</v>
      </c>
      <c r="K28" s="17" t="s">
        <v>185</v>
      </c>
      <c r="L28" s="16" t="s">
        <v>54</v>
      </c>
      <c r="M28" s="17" t="s">
        <v>186</v>
      </c>
      <c r="N28" s="16" t="s">
        <v>52</v>
      </c>
      <c r="O28" s="17" t="s">
        <v>187</v>
      </c>
      <c r="P28" s="16" t="s">
        <v>52</v>
      </c>
      <c r="Q28" s="17" t="s">
        <v>188</v>
      </c>
      <c r="R28" s="16" t="s">
        <v>54</v>
      </c>
      <c r="S28" s="17" t="s">
        <v>59</v>
      </c>
      <c r="T28" s="18" t="n">
        <f>26564.74</f>
        <v>26564.74</v>
      </c>
      <c r="U28" s="19" t="n">
        <f>15598894</f>
        <v>1.5598894E7</v>
      </c>
      <c r="V28" s="19" t="n">
        <v>1073134.0</v>
      </c>
      <c r="W28" s="23" t="n">
        <v>20240.0</v>
      </c>
      <c r="X28" s="19" t="n">
        <f>41328892748047</f>
        <v>4.1328892748047E13</v>
      </c>
      <c r="Y28" s="19" t="n">
        <v>2.842897011947E12</v>
      </c>
      <c r="Z28" s="23" t="n">
        <v>5.37017736E10</v>
      </c>
      <c r="AA28" s="16"/>
      <c r="AB28" s="20" t="n">
        <f>473020</f>
        <v>473020.0</v>
      </c>
      <c r="AC28" s="21" t="n">
        <f>19</f>
        <v>19.0</v>
      </c>
    </row>
    <row r="29">
      <c r="A29" s="13" t="s">
        <v>46</v>
      </c>
      <c r="B29" s="14" t="s">
        <v>163</v>
      </c>
      <c r="C29" s="14" t="s">
        <v>164</v>
      </c>
      <c r="D29" s="22"/>
      <c r="E29" s="14" t="s">
        <v>189</v>
      </c>
      <c r="F29" s="15" t="s">
        <v>190</v>
      </c>
      <c r="G29" s="15" t="s">
        <v>191</v>
      </c>
      <c r="H29" s="16" t="s">
        <v>52</v>
      </c>
      <c r="I29" s="17" t="s">
        <v>192</v>
      </c>
      <c r="J29" s="16" t="s">
        <v>54</v>
      </c>
      <c r="K29" s="17" t="s">
        <v>193</v>
      </c>
      <c r="L29" s="16" t="s">
        <v>84</v>
      </c>
      <c r="M29" s="17" t="s">
        <v>194</v>
      </c>
      <c r="N29" s="16" t="s">
        <v>52</v>
      </c>
      <c r="O29" s="17" t="s">
        <v>195</v>
      </c>
      <c r="P29" s="16" t="s">
        <v>77</v>
      </c>
      <c r="Q29" s="17" t="s">
        <v>196</v>
      </c>
      <c r="R29" s="16" t="s">
        <v>54</v>
      </c>
      <c r="S29" s="17" t="s">
        <v>197</v>
      </c>
      <c r="T29" s="18" t="n">
        <f>26312.37</f>
        <v>26312.37</v>
      </c>
      <c r="U29" s="19" t="n">
        <f>25302</f>
        <v>25302.0</v>
      </c>
      <c r="V29" s="19" t="n">
        <v>18496.0</v>
      </c>
      <c r="W29" s="23"/>
      <c r="X29" s="19" t="n">
        <f>66924320780</f>
        <v>6.692432078E10</v>
      </c>
      <c r="Y29" s="19" t="n">
        <v>4.893219128E10</v>
      </c>
      <c r="Z29" s="23"/>
      <c r="AA29" s="16"/>
      <c r="AB29" s="20" t="n">
        <f>14958</f>
        <v>14958.0</v>
      </c>
      <c r="AC29" s="21" t="n">
        <f>19</f>
        <v>19.0</v>
      </c>
    </row>
    <row r="30">
      <c r="A30" s="13" t="s">
        <v>46</v>
      </c>
      <c r="B30" s="14" t="s">
        <v>163</v>
      </c>
      <c r="C30" s="14" t="s">
        <v>164</v>
      </c>
      <c r="D30" s="22"/>
      <c r="E30" s="14" t="s">
        <v>198</v>
      </c>
      <c r="F30" s="15" t="s">
        <v>199</v>
      </c>
      <c r="G30" s="15" t="s">
        <v>200</v>
      </c>
      <c r="H30" s="16" t="s">
        <v>77</v>
      </c>
      <c r="I30" s="17" t="s">
        <v>201</v>
      </c>
      <c r="J30" s="16" t="s">
        <v>54</v>
      </c>
      <c r="K30" s="17" t="s">
        <v>202</v>
      </c>
      <c r="L30" s="16" t="s">
        <v>77</v>
      </c>
      <c r="M30" s="17" t="s">
        <v>203</v>
      </c>
      <c r="N30" s="16" t="s">
        <v>77</v>
      </c>
      <c r="O30" s="17" t="s">
        <v>204</v>
      </c>
      <c r="P30" s="16" t="s">
        <v>77</v>
      </c>
      <c r="Q30" s="17" t="s">
        <v>203</v>
      </c>
      <c r="R30" s="16" t="s">
        <v>54</v>
      </c>
      <c r="S30" s="17" t="s">
        <v>205</v>
      </c>
      <c r="T30" s="18" t="n">
        <f>26568.85</f>
        <v>26568.85</v>
      </c>
      <c r="U30" s="19" t="n">
        <f>686</f>
        <v>686.0</v>
      </c>
      <c r="V30" s="19" t="n">
        <v>1.0</v>
      </c>
      <c r="W30" s="23" t="n">
        <v>10.0</v>
      </c>
      <c r="X30" s="19" t="n">
        <f>1832326990</f>
        <v>1.83232699E9</v>
      </c>
      <c r="Y30" s="19" t="n">
        <v>2553490.0</v>
      </c>
      <c r="Z30" s="23" t="n">
        <v>2.6168E7</v>
      </c>
      <c r="AA30" s="16"/>
      <c r="AB30" s="20" t="n">
        <f>94</f>
        <v>94.0</v>
      </c>
      <c r="AC30" s="21" t="n">
        <f>12</f>
        <v>12.0</v>
      </c>
    </row>
    <row r="31">
      <c r="A31" s="13" t="s">
        <v>46</v>
      </c>
      <c r="B31" s="14" t="s">
        <v>163</v>
      </c>
      <c r="C31" s="14" t="s">
        <v>164</v>
      </c>
      <c r="D31" s="22"/>
      <c r="E31" s="14" t="s">
        <v>60</v>
      </c>
      <c r="F31" s="15" t="s">
        <v>61</v>
      </c>
      <c r="G31" s="15" t="s">
        <v>62</v>
      </c>
      <c r="H31" s="16" t="s">
        <v>52</v>
      </c>
      <c r="I31" s="17" t="s">
        <v>206</v>
      </c>
      <c r="J31" s="16" t="s">
        <v>54</v>
      </c>
      <c r="K31" s="17" t="s">
        <v>207</v>
      </c>
      <c r="L31" s="16" t="s">
        <v>108</v>
      </c>
      <c r="M31" s="17" t="s">
        <v>208</v>
      </c>
      <c r="N31" s="16" t="s">
        <v>52</v>
      </c>
      <c r="O31" s="17" t="s">
        <v>209</v>
      </c>
      <c r="P31" s="16" t="s">
        <v>54</v>
      </c>
      <c r="Q31" s="17" t="s">
        <v>210</v>
      </c>
      <c r="R31" s="16" t="s">
        <v>54</v>
      </c>
      <c r="S31" s="17" t="s">
        <v>211</v>
      </c>
      <c r="T31" s="18" t="n">
        <f>26315.26</f>
        <v>26315.26</v>
      </c>
      <c r="U31" s="19" t="n">
        <f>310080</f>
        <v>310080.0</v>
      </c>
      <c r="V31" s="19" t="n">
        <v>38.0</v>
      </c>
      <c r="W31" s="23" t="n">
        <v>106.0</v>
      </c>
      <c r="X31" s="19" t="n">
        <f>817268047000</f>
        <v>8.17268047E11</v>
      </c>
      <c r="Y31" s="19" t="n">
        <v>1.03092E8</v>
      </c>
      <c r="Z31" s="23" t="n">
        <v>2.7777E8</v>
      </c>
      <c r="AA31" s="16"/>
      <c r="AB31" s="20" t="n">
        <f>18158</f>
        <v>18158.0</v>
      </c>
      <c r="AC31" s="21" t="n">
        <f>19</f>
        <v>19.0</v>
      </c>
    </row>
    <row r="32">
      <c r="A32" s="13" t="s">
        <v>46</v>
      </c>
      <c r="B32" s="14" t="s">
        <v>163</v>
      </c>
      <c r="C32" s="14" t="s">
        <v>164</v>
      </c>
      <c r="D32" s="22"/>
      <c r="E32" s="14" t="s">
        <v>70</v>
      </c>
      <c r="F32" s="15" t="s">
        <v>71</v>
      </c>
      <c r="G32" s="15" t="s">
        <v>72</v>
      </c>
      <c r="H32" s="16" t="s">
        <v>52</v>
      </c>
      <c r="I32" s="17" t="s">
        <v>212</v>
      </c>
      <c r="J32" s="16" t="s">
        <v>54</v>
      </c>
      <c r="K32" s="17" t="s">
        <v>213</v>
      </c>
      <c r="L32" s="16"/>
      <c r="M32" s="17"/>
      <c r="N32" s="16" t="s">
        <v>52</v>
      </c>
      <c r="O32" s="17" t="s">
        <v>214</v>
      </c>
      <c r="P32" s="16"/>
      <c r="Q32" s="17"/>
      <c r="R32" s="16" t="s">
        <v>54</v>
      </c>
      <c r="S32" s="17" t="s">
        <v>215</v>
      </c>
      <c r="T32" s="18" t="n">
        <f>26258.95</f>
        <v>26258.95</v>
      </c>
      <c r="U32" s="19" t="n">
        <f>11070</f>
        <v>11070.0</v>
      </c>
      <c r="V32" s="19"/>
      <c r="W32" s="23"/>
      <c r="X32" s="19" t="n">
        <f>29062757000</f>
        <v>2.9062757E10</v>
      </c>
      <c r="Y32" s="19"/>
      <c r="Z32" s="23"/>
      <c r="AA32" s="16"/>
      <c r="AB32" s="20" t="n">
        <f>2460</f>
        <v>2460.0</v>
      </c>
      <c r="AC32" s="21" t="n">
        <f>19</f>
        <v>19.0</v>
      </c>
    </row>
    <row r="33">
      <c r="A33" s="13" t="s">
        <v>46</v>
      </c>
      <c r="B33" s="14" t="s">
        <v>163</v>
      </c>
      <c r="C33" s="14" t="s">
        <v>164</v>
      </c>
      <c r="D33" s="22"/>
      <c r="E33" s="14" t="s">
        <v>80</v>
      </c>
      <c r="F33" s="15" t="s">
        <v>129</v>
      </c>
      <c r="G33" s="15" t="s">
        <v>82</v>
      </c>
      <c r="H33" s="16" t="s">
        <v>52</v>
      </c>
      <c r="I33" s="17" t="s">
        <v>216</v>
      </c>
      <c r="J33" s="16" t="s">
        <v>54</v>
      </c>
      <c r="K33" s="17" t="s">
        <v>217</v>
      </c>
      <c r="L33" s="16"/>
      <c r="M33" s="17"/>
      <c r="N33" s="16" t="s">
        <v>52</v>
      </c>
      <c r="O33" s="17" t="s">
        <v>218</v>
      </c>
      <c r="P33" s="16"/>
      <c r="Q33" s="17"/>
      <c r="R33" s="16" t="s">
        <v>54</v>
      </c>
      <c r="S33" s="17" t="s">
        <v>219</v>
      </c>
      <c r="T33" s="18" t="n">
        <f>26036.32</f>
        <v>26036.32</v>
      </c>
      <c r="U33" s="19" t="n">
        <f>10511</f>
        <v>10511.0</v>
      </c>
      <c r="V33" s="19"/>
      <c r="W33" s="23"/>
      <c r="X33" s="19" t="n">
        <f>27483549000</f>
        <v>2.7483549E10</v>
      </c>
      <c r="Y33" s="19"/>
      <c r="Z33" s="23"/>
      <c r="AA33" s="16"/>
      <c r="AB33" s="20" t="n">
        <f>2739</f>
        <v>2739.0</v>
      </c>
      <c r="AC33" s="21" t="n">
        <f>19</f>
        <v>19.0</v>
      </c>
    </row>
    <row r="34">
      <c r="A34" s="13" t="s">
        <v>46</v>
      </c>
      <c r="B34" s="14" t="s">
        <v>163</v>
      </c>
      <c r="C34" s="14" t="s">
        <v>164</v>
      </c>
      <c r="D34" s="22"/>
      <c r="E34" s="14" t="s">
        <v>89</v>
      </c>
      <c r="F34" s="15" t="s">
        <v>90</v>
      </c>
      <c r="G34" s="15" t="s">
        <v>91</v>
      </c>
      <c r="H34" s="16" t="s">
        <v>52</v>
      </c>
      <c r="I34" s="17" t="s">
        <v>220</v>
      </c>
      <c r="J34" s="16" t="s">
        <v>54</v>
      </c>
      <c r="K34" s="17" t="s">
        <v>221</v>
      </c>
      <c r="L34" s="16"/>
      <c r="M34" s="17"/>
      <c r="N34" s="16" t="s">
        <v>52</v>
      </c>
      <c r="O34" s="17" t="s">
        <v>222</v>
      </c>
      <c r="P34" s="16"/>
      <c r="Q34" s="17"/>
      <c r="R34" s="16" t="s">
        <v>54</v>
      </c>
      <c r="S34" s="17" t="s">
        <v>223</v>
      </c>
      <c r="T34" s="18" t="n">
        <f>25983.16</f>
        <v>25983.16</v>
      </c>
      <c r="U34" s="19" t="n">
        <f>1210</f>
        <v>1210.0</v>
      </c>
      <c r="V34" s="19"/>
      <c r="W34" s="23"/>
      <c r="X34" s="19" t="n">
        <f>3143032500</f>
        <v>3.1430325E9</v>
      </c>
      <c r="Y34" s="19"/>
      <c r="Z34" s="23"/>
      <c r="AA34" s="16"/>
      <c r="AB34" s="20" t="n">
        <f>634</f>
        <v>634.0</v>
      </c>
      <c r="AC34" s="21" t="n">
        <f>19</f>
        <v>19.0</v>
      </c>
    </row>
    <row r="35">
      <c r="A35" s="13" t="s">
        <v>46</v>
      </c>
      <c r="B35" s="14" t="s">
        <v>163</v>
      </c>
      <c r="C35" s="14" t="s">
        <v>164</v>
      </c>
      <c r="D35" s="22"/>
      <c r="E35" s="14" t="s">
        <v>97</v>
      </c>
      <c r="F35" s="15" t="s">
        <v>135</v>
      </c>
      <c r="G35" s="15" t="s">
        <v>98</v>
      </c>
      <c r="H35" s="16" t="s">
        <v>52</v>
      </c>
      <c r="I35" s="17" t="s">
        <v>224</v>
      </c>
      <c r="J35" s="16" t="s">
        <v>108</v>
      </c>
      <c r="K35" s="17" t="s">
        <v>225</v>
      </c>
      <c r="L35" s="16"/>
      <c r="M35" s="17"/>
      <c r="N35" s="16" t="s">
        <v>52</v>
      </c>
      <c r="O35" s="17" t="s">
        <v>226</v>
      </c>
      <c r="P35" s="16"/>
      <c r="Q35" s="17"/>
      <c r="R35" s="16" t="s">
        <v>54</v>
      </c>
      <c r="S35" s="17" t="s">
        <v>227</v>
      </c>
      <c r="T35" s="18" t="n">
        <f>25768.95</f>
        <v>25768.95</v>
      </c>
      <c r="U35" s="19" t="n">
        <f>512</f>
        <v>512.0</v>
      </c>
      <c r="V35" s="19"/>
      <c r="W35" s="23"/>
      <c r="X35" s="19" t="n">
        <f>1317513500</f>
        <v>1.3175135E9</v>
      </c>
      <c r="Y35" s="19"/>
      <c r="Z35" s="23"/>
      <c r="AA35" s="16"/>
      <c r="AB35" s="20" t="n">
        <f>452</f>
        <v>452.0</v>
      </c>
      <c r="AC35" s="21" t="n">
        <f>19</f>
        <v>19.0</v>
      </c>
    </row>
    <row r="36">
      <c r="A36" s="13" t="s">
        <v>46</v>
      </c>
      <c r="B36" s="14" t="s">
        <v>163</v>
      </c>
      <c r="C36" s="14" t="s">
        <v>164</v>
      </c>
      <c r="D36" s="22"/>
      <c r="E36" s="14" t="s">
        <v>105</v>
      </c>
      <c r="F36" s="15" t="s">
        <v>138</v>
      </c>
      <c r="G36" s="15" t="s">
        <v>106</v>
      </c>
      <c r="H36" s="16" t="s">
        <v>52</v>
      </c>
      <c r="I36" s="17" t="s">
        <v>228</v>
      </c>
      <c r="J36" s="16" t="s">
        <v>54</v>
      </c>
      <c r="K36" s="17" t="s">
        <v>229</v>
      </c>
      <c r="L36" s="16"/>
      <c r="M36" s="17"/>
      <c r="N36" s="16" t="s">
        <v>67</v>
      </c>
      <c r="O36" s="17" t="s">
        <v>230</v>
      </c>
      <c r="P36" s="16"/>
      <c r="Q36" s="17"/>
      <c r="R36" s="16" t="s">
        <v>54</v>
      </c>
      <c r="S36" s="17" t="s">
        <v>231</v>
      </c>
      <c r="T36" s="18" t="n">
        <f>25538.95</f>
        <v>25538.95</v>
      </c>
      <c r="U36" s="19" t="n">
        <f>1326</f>
        <v>1326.0</v>
      </c>
      <c r="V36" s="19"/>
      <c r="W36" s="23"/>
      <c r="X36" s="19" t="n">
        <f>3364139000</f>
        <v>3.364139E9</v>
      </c>
      <c r="Y36" s="19"/>
      <c r="Z36" s="23"/>
      <c r="AA36" s="16"/>
      <c r="AB36" s="20" t="n">
        <f>1257</f>
        <v>1257.0</v>
      </c>
      <c r="AC36" s="21" t="n">
        <f>19</f>
        <v>19.0</v>
      </c>
    </row>
    <row r="37">
      <c r="A37" s="13" t="s">
        <v>46</v>
      </c>
      <c r="B37" s="14" t="s">
        <v>163</v>
      </c>
      <c r="C37" s="14" t="s">
        <v>164</v>
      </c>
      <c r="D37" s="22"/>
      <c r="E37" s="14" t="s">
        <v>113</v>
      </c>
      <c r="F37" s="15" t="s">
        <v>143</v>
      </c>
      <c r="G37" s="15" t="s">
        <v>114</v>
      </c>
      <c r="H37" s="16" t="s">
        <v>52</v>
      </c>
      <c r="I37" s="17" t="s">
        <v>232</v>
      </c>
      <c r="J37" s="16" t="s">
        <v>54</v>
      </c>
      <c r="K37" s="17" t="s">
        <v>233</v>
      </c>
      <c r="L37" s="16"/>
      <c r="M37" s="17"/>
      <c r="N37" s="16" t="s">
        <v>52</v>
      </c>
      <c r="O37" s="17" t="s">
        <v>234</v>
      </c>
      <c r="P37" s="16"/>
      <c r="Q37" s="17"/>
      <c r="R37" s="16" t="s">
        <v>54</v>
      </c>
      <c r="S37" s="17" t="s">
        <v>235</v>
      </c>
      <c r="T37" s="18" t="n">
        <f>25316.32</f>
        <v>25316.32</v>
      </c>
      <c r="U37" s="19" t="n">
        <f>164</f>
        <v>164.0</v>
      </c>
      <c r="V37" s="19"/>
      <c r="W37" s="23"/>
      <c r="X37" s="19" t="n">
        <f>420852500</f>
        <v>4.208525E8</v>
      </c>
      <c r="Y37" s="19"/>
      <c r="Z37" s="23"/>
      <c r="AA37" s="16"/>
      <c r="AB37" s="20" t="n">
        <f>384</f>
        <v>384.0</v>
      </c>
      <c r="AC37" s="21" t="n">
        <f>11</f>
        <v>11.0</v>
      </c>
    </row>
    <row r="38">
      <c r="A38" s="13" t="s">
        <v>46</v>
      </c>
      <c r="B38" s="14" t="s">
        <v>163</v>
      </c>
      <c r="C38" s="14" t="s">
        <v>164</v>
      </c>
      <c r="D38" s="22"/>
      <c r="E38" s="14" t="s">
        <v>119</v>
      </c>
      <c r="F38" s="15" t="s">
        <v>146</v>
      </c>
      <c r="G38" s="15" t="s">
        <v>120</v>
      </c>
      <c r="H38" s="16" t="s">
        <v>52</v>
      </c>
      <c r="I38" s="17" t="s">
        <v>236</v>
      </c>
      <c r="J38" s="16" t="s">
        <v>108</v>
      </c>
      <c r="K38" s="17" t="s">
        <v>237</v>
      </c>
      <c r="L38" s="16"/>
      <c r="M38" s="17"/>
      <c r="N38" s="16" t="s">
        <v>67</v>
      </c>
      <c r="O38" s="17" t="s">
        <v>238</v>
      </c>
      <c r="P38" s="16"/>
      <c r="Q38" s="17"/>
      <c r="R38" s="16" t="s">
        <v>108</v>
      </c>
      <c r="S38" s="17" t="s">
        <v>237</v>
      </c>
      <c r="T38" s="18" t="n">
        <f>25102.11</f>
        <v>25102.11</v>
      </c>
      <c r="U38" s="19" t="n">
        <f>38</f>
        <v>38.0</v>
      </c>
      <c r="V38" s="19"/>
      <c r="W38" s="23"/>
      <c r="X38" s="19" t="n">
        <f>95113500</f>
        <v>9.51135E7</v>
      </c>
      <c r="Y38" s="19"/>
      <c r="Z38" s="23"/>
      <c r="AA38" s="16"/>
      <c r="AB38" s="20" t="n">
        <f>237</f>
        <v>237.0</v>
      </c>
      <c r="AC38" s="21" t="n">
        <f>13</f>
        <v>13.0</v>
      </c>
    </row>
    <row r="39">
      <c r="A39" s="13" t="s">
        <v>46</v>
      </c>
      <c r="B39" s="14" t="s">
        <v>163</v>
      </c>
      <c r="C39" s="14" t="s">
        <v>164</v>
      </c>
      <c r="D39" s="22"/>
      <c r="E39" s="14" t="s">
        <v>125</v>
      </c>
      <c r="F39" s="15" t="s">
        <v>150</v>
      </c>
      <c r="G39" s="15" t="s">
        <v>126</v>
      </c>
      <c r="H39" s="16" t="s">
        <v>52</v>
      </c>
      <c r="I39" s="17" t="s">
        <v>239</v>
      </c>
      <c r="J39" s="16" t="s">
        <v>108</v>
      </c>
      <c r="K39" s="17" t="s">
        <v>240</v>
      </c>
      <c r="L39" s="16"/>
      <c r="M39" s="17"/>
      <c r="N39" s="16" t="s">
        <v>67</v>
      </c>
      <c r="O39" s="17" t="s">
        <v>241</v>
      </c>
      <c r="P39" s="16"/>
      <c r="Q39" s="17"/>
      <c r="R39" s="16" t="s">
        <v>54</v>
      </c>
      <c r="S39" s="17" t="s">
        <v>242</v>
      </c>
      <c r="T39" s="18" t="n">
        <f>24906.84</f>
        <v>24906.84</v>
      </c>
      <c r="U39" s="19" t="n">
        <f>40</f>
        <v>40.0</v>
      </c>
      <c r="V39" s="19"/>
      <c r="W39" s="23"/>
      <c r="X39" s="19" t="n">
        <f>98468500</f>
        <v>9.84685E7</v>
      </c>
      <c r="Y39" s="19"/>
      <c r="Z39" s="23"/>
      <c r="AA39" s="16"/>
      <c r="AB39" s="20" t="n">
        <f>194</f>
        <v>194.0</v>
      </c>
      <c r="AC39" s="21" t="n">
        <f>9</f>
        <v>9.0</v>
      </c>
    </row>
    <row r="40">
      <c r="A40" s="13" t="s">
        <v>46</v>
      </c>
      <c r="B40" s="14" t="s">
        <v>163</v>
      </c>
      <c r="C40" s="14" t="s">
        <v>164</v>
      </c>
      <c r="D40" s="22"/>
      <c r="E40" s="14" t="s">
        <v>128</v>
      </c>
      <c r="F40" s="15" t="s">
        <v>153</v>
      </c>
      <c r="G40" s="15" t="s">
        <v>130</v>
      </c>
      <c r="H40" s="16" t="s">
        <v>52</v>
      </c>
      <c r="I40" s="17" t="s">
        <v>243</v>
      </c>
      <c r="J40" s="16" t="s">
        <v>54</v>
      </c>
      <c r="K40" s="17" t="s">
        <v>244</v>
      </c>
      <c r="L40" s="16"/>
      <c r="M40" s="17"/>
      <c r="N40" s="16" t="s">
        <v>52</v>
      </c>
      <c r="O40" s="17" t="s">
        <v>245</v>
      </c>
      <c r="P40" s="16"/>
      <c r="Q40" s="17"/>
      <c r="R40" s="16" t="s">
        <v>54</v>
      </c>
      <c r="S40" s="17" t="s">
        <v>244</v>
      </c>
      <c r="T40" s="18" t="n">
        <f>24736.84</f>
        <v>24736.84</v>
      </c>
      <c r="U40" s="19" t="n">
        <f>28</f>
        <v>28.0</v>
      </c>
      <c r="V40" s="19"/>
      <c r="W40" s="23"/>
      <c r="X40" s="19" t="n">
        <f>69511000</f>
        <v>6.9511E7</v>
      </c>
      <c r="Y40" s="19"/>
      <c r="Z40" s="23"/>
      <c r="AA40" s="16"/>
      <c r="AB40" s="20" t="n">
        <f>201</f>
        <v>201.0</v>
      </c>
      <c r="AC40" s="21" t="n">
        <f>8</f>
        <v>8.0</v>
      </c>
    </row>
    <row r="41">
      <c r="A41" s="13" t="s">
        <v>46</v>
      </c>
      <c r="B41" s="14" t="s">
        <v>163</v>
      </c>
      <c r="C41" s="14" t="s">
        <v>164</v>
      </c>
      <c r="D41" s="22"/>
      <c r="E41" s="14" t="s">
        <v>134</v>
      </c>
      <c r="F41" s="15" t="s">
        <v>157</v>
      </c>
      <c r="G41" s="15" t="s">
        <v>136</v>
      </c>
      <c r="H41" s="16" t="s">
        <v>52</v>
      </c>
      <c r="I41" s="17" t="s">
        <v>246</v>
      </c>
      <c r="J41" s="16" t="s">
        <v>122</v>
      </c>
      <c r="K41" s="17" t="s">
        <v>247</v>
      </c>
      <c r="L41" s="16"/>
      <c r="M41" s="17"/>
      <c r="N41" s="16" t="s">
        <v>77</v>
      </c>
      <c r="O41" s="17" t="s">
        <v>248</v>
      </c>
      <c r="P41" s="16"/>
      <c r="Q41" s="17"/>
      <c r="R41" s="16" t="s">
        <v>122</v>
      </c>
      <c r="S41" s="17" t="s">
        <v>247</v>
      </c>
      <c r="T41" s="18" t="n">
        <f>24591.05</f>
        <v>24591.05</v>
      </c>
      <c r="U41" s="19" t="n">
        <f>29</f>
        <v>29.0</v>
      </c>
      <c r="V41" s="19"/>
      <c r="W41" s="23"/>
      <c r="X41" s="19" t="n">
        <f>70546000</f>
        <v>7.0546E7</v>
      </c>
      <c r="Y41" s="19"/>
      <c r="Z41" s="23"/>
      <c r="AA41" s="16"/>
      <c r="AB41" s="20" t="n">
        <f>145</f>
        <v>145.0</v>
      </c>
      <c r="AC41" s="21" t="n">
        <f>9</f>
        <v>9.0</v>
      </c>
    </row>
    <row r="42">
      <c r="A42" s="13" t="s">
        <v>46</v>
      </c>
      <c r="B42" s="14" t="s">
        <v>163</v>
      </c>
      <c r="C42" s="14" t="s">
        <v>164</v>
      </c>
      <c r="D42" s="22"/>
      <c r="E42" s="14" t="s">
        <v>137</v>
      </c>
      <c r="F42" s="15" t="s">
        <v>161</v>
      </c>
      <c r="G42" s="15" t="s">
        <v>139</v>
      </c>
      <c r="H42" s="16" t="s">
        <v>52</v>
      </c>
      <c r="I42" s="17" t="s">
        <v>249</v>
      </c>
      <c r="J42" s="16" t="s">
        <v>54</v>
      </c>
      <c r="K42" s="17" t="s">
        <v>250</v>
      </c>
      <c r="L42" s="16"/>
      <c r="M42" s="17"/>
      <c r="N42" s="16" t="s">
        <v>52</v>
      </c>
      <c r="O42" s="17" t="s">
        <v>251</v>
      </c>
      <c r="P42" s="16"/>
      <c r="Q42" s="17"/>
      <c r="R42" s="16" t="s">
        <v>54</v>
      </c>
      <c r="S42" s="17" t="s">
        <v>250</v>
      </c>
      <c r="T42" s="18" t="n">
        <f>24440</f>
        <v>24440.0</v>
      </c>
      <c r="U42" s="19" t="n">
        <f>39</f>
        <v>39.0</v>
      </c>
      <c r="V42" s="19"/>
      <c r="W42" s="23"/>
      <c r="X42" s="19" t="n">
        <f>96534000</f>
        <v>9.6534E7</v>
      </c>
      <c r="Y42" s="19"/>
      <c r="Z42" s="23"/>
      <c r="AA42" s="16"/>
      <c r="AB42" s="20" t="n">
        <f>51</f>
        <v>51.0</v>
      </c>
      <c r="AC42" s="21" t="n">
        <f>8</f>
        <v>8.0</v>
      </c>
    </row>
    <row r="43">
      <c r="A43" s="13" t="s">
        <v>46</v>
      </c>
      <c r="B43" s="14" t="s">
        <v>252</v>
      </c>
      <c r="C43" s="14" t="s">
        <v>253</v>
      </c>
      <c r="D43" s="22"/>
      <c r="E43" s="14" t="s">
        <v>49</v>
      </c>
      <c r="F43" s="15" t="s">
        <v>153</v>
      </c>
      <c r="G43" s="15" t="s">
        <v>51</v>
      </c>
      <c r="H43" s="16" t="s">
        <v>52</v>
      </c>
      <c r="I43" s="17" t="s">
        <v>254</v>
      </c>
      <c r="J43" s="16" t="s">
        <v>54</v>
      </c>
      <c r="K43" s="17" t="s">
        <v>255</v>
      </c>
      <c r="L43" s="16" t="s">
        <v>54</v>
      </c>
      <c r="M43" s="17" t="s">
        <v>256</v>
      </c>
      <c r="N43" s="16" t="s">
        <v>257</v>
      </c>
      <c r="O43" s="17" t="s">
        <v>258</v>
      </c>
      <c r="P43" s="16" t="s">
        <v>257</v>
      </c>
      <c r="Q43" s="17" t="s">
        <v>259</v>
      </c>
      <c r="R43" s="16" t="s">
        <v>54</v>
      </c>
      <c r="S43" s="17" t="s">
        <v>260</v>
      </c>
      <c r="T43" s="18" t="n">
        <f>1923.84</f>
        <v>1923.84</v>
      </c>
      <c r="U43" s="19" t="n">
        <f>1123096</f>
        <v>1123096.0</v>
      </c>
      <c r="V43" s="19" t="n">
        <v>141893.0</v>
      </c>
      <c r="W43" s="23"/>
      <c r="X43" s="19" t="n">
        <f>21562660854212</f>
        <v>2.1562660854212E13</v>
      </c>
      <c r="Y43" s="19" t="n">
        <v>2.721505949212E12</v>
      </c>
      <c r="Z43" s="23"/>
      <c r="AA43" s="16"/>
      <c r="AB43" s="20" t="n">
        <f>429950</f>
        <v>429950.0</v>
      </c>
      <c r="AC43" s="21" t="n">
        <f>19</f>
        <v>19.0</v>
      </c>
    </row>
    <row r="44">
      <c r="A44" s="13" t="s">
        <v>46</v>
      </c>
      <c r="B44" s="14" t="s">
        <v>252</v>
      </c>
      <c r="C44" s="14" t="s">
        <v>253</v>
      </c>
      <c r="D44" s="22"/>
      <c r="E44" s="14" t="s">
        <v>60</v>
      </c>
      <c r="F44" s="15" t="s">
        <v>71</v>
      </c>
      <c r="G44" s="15" t="s">
        <v>62</v>
      </c>
      <c r="H44" s="16" t="s">
        <v>108</v>
      </c>
      <c r="I44" s="17" t="s">
        <v>261</v>
      </c>
      <c r="J44" s="16" t="s">
        <v>108</v>
      </c>
      <c r="K44" s="17" t="s">
        <v>261</v>
      </c>
      <c r="L44" s="16" t="s">
        <v>116</v>
      </c>
      <c r="M44" s="17" t="s">
        <v>262</v>
      </c>
      <c r="N44" s="16" t="s">
        <v>54</v>
      </c>
      <c r="O44" s="17" t="s">
        <v>263</v>
      </c>
      <c r="P44" s="16" t="s">
        <v>257</v>
      </c>
      <c r="Q44" s="17" t="s">
        <v>264</v>
      </c>
      <c r="R44" s="16" t="s">
        <v>54</v>
      </c>
      <c r="S44" s="17" t="s">
        <v>263</v>
      </c>
      <c r="T44" s="18" t="n">
        <f>1901.84</f>
        <v>1901.84</v>
      </c>
      <c r="U44" s="19" t="n">
        <f>4077</f>
        <v>4077.0</v>
      </c>
      <c r="V44" s="19" t="n">
        <v>4074.0</v>
      </c>
      <c r="W44" s="23"/>
      <c r="X44" s="19" t="n">
        <f>76415092000</f>
        <v>7.6415092E10</v>
      </c>
      <c r="Y44" s="19" t="n">
        <v>7.6356262E10</v>
      </c>
      <c r="Z44" s="23"/>
      <c r="AA44" s="16"/>
      <c r="AB44" s="20" t="n">
        <f>5675</f>
        <v>5675.0</v>
      </c>
      <c r="AC44" s="21" t="n">
        <f>2</f>
        <v>2.0</v>
      </c>
    </row>
    <row r="45">
      <c r="A45" s="13" t="s">
        <v>46</v>
      </c>
      <c r="B45" s="14" t="s">
        <v>252</v>
      </c>
      <c r="C45" s="14" t="s">
        <v>253</v>
      </c>
      <c r="D45" s="22"/>
      <c r="E45" s="14" t="s">
        <v>70</v>
      </c>
      <c r="F45" s="15" t="s">
        <v>157</v>
      </c>
      <c r="G45" s="15" t="s">
        <v>72</v>
      </c>
      <c r="H45" s="16"/>
      <c r="I45" s="17" t="s">
        <v>115</v>
      </c>
      <c r="J45" s="16"/>
      <c r="K45" s="17" t="s">
        <v>115</v>
      </c>
      <c r="L45" s="16"/>
      <c r="M45" s="17"/>
      <c r="N45" s="16"/>
      <c r="O45" s="17" t="s">
        <v>115</v>
      </c>
      <c r="P45" s="16"/>
      <c r="Q45" s="17"/>
      <c r="R45" s="16"/>
      <c r="S45" s="17" t="s">
        <v>115</v>
      </c>
      <c r="T45" s="18" t="n">
        <f>1899.79</f>
        <v>1899.79</v>
      </c>
      <c r="U45" s="19" t="str">
        <f>"－"</f>
        <v>－</v>
      </c>
      <c r="V45" s="19"/>
      <c r="W45" s="23"/>
      <c r="X45" s="19" t="str">
        <f>"－"</f>
        <v>－</v>
      </c>
      <c r="Y45" s="19"/>
      <c r="Z45" s="23"/>
      <c r="AA45" s="16"/>
      <c r="AB45" s="20" t="n">
        <f>1206</f>
        <v>1206.0</v>
      </c>
      <c r="AC45" s="21" t="str">
        <f>"－"</f>
        <v>－</v>
      </c>
    </row>
    <row r="46">
      <c r="A46" s="13" t="s">
        <v>46</v>
      </c>
      <c r="B46" s="14" t="s">
        <v>252</v>
      </c>
      <c r="C46" s="14" t="s">
        <v>253</v>
      </c>
      <c r="D46" s="22"/>
      <c r="E46" s="14" t="s">
        <v>80</v>
      </c>
      <c r="F46" s="15" t="s">
        <v>90</v>
      </c>
      <c r="G46" s="15" t="s">
        <v>82</v>
      </c>
      <c r="H46" s="16"/>
      <c r="I46" s="17" t="s">
        <v>115</v>
      </c>
      <c r="J46" s="16"/>
      <c r="K46" s="17" t="s">
        <v>115</v>
      </c>
      <c r="L46" s="16"/>
      <c r="M46" s="17"/>
      <c r="N46" s="16"/>
      <c r="O46" s="17" t="s">
        <v>115</v>
      </c>
      <c r="P46" s="16"/>
      <c r="Q46" s="17"/>
      <c r="R46" s="16"/>
      <c r="S46" s="17" t="s">
        <v>115</v>
      </c>
      <c r="T46" s="18" t="n">
        <f>1881.05</f>
        <v>1881.05</v>
      </c>
      <c r="U46" s="19" t="str">
        <f>"－"</f>
        <v>－</v>
      </c>
      <c r="V46" s="19"/>
      <c r="W46" s="23"/>
      <c r="X46" s="19" t="str">
        <f>"－"</f>
        <v>－</v>
      </c>
      <c r="Y46" s="19"/>
      <c r="Z46" s="23"/>
      <c r="AA46" s="16"/>
      <c r="AB46" s="20" t="n">
        <f>1500</f>
        <v>1500.0</v>
      </c>
      <c r="AC46" s="21" t="str">
        <f>"－"</f>
        <v>－</v>
      </c>
    </row>
    <row r="47">
      <c r="A47" s="13" t="s">
        <v>46</v>
      </c>
      <c r="B47" s="14" t="s">
        <v>252</v>
      </c>
      <c r="C47" s="14" t="s">
        <v>253</v>
      </c>
      <c r="D47" s="22"/>
      <c r="E47" s="14" t="s">
        <v>89</v>
      </c>
      <c r="F47" s="15" t="s">
        <v>161</v>
      </c>
      <c r="G47" s="15" t="s">
        <v>91</v>
      </c>
      <c r="H47" s="16"/>
      <c r="I47" s="17" t="s">
        <v>115</v>
      </c>
      <c r="J47" s="16"/>
      <c r="K47" s="17" t="s">
        <v>115</v>
      </c>
      <c r="L47" s="16"/>
      <c r="M47" s="17"/>
      <c r="N47" s="16"/>
      <c r="O47" s="17" t="s">
        <v>115</v>
      </c>
      <c r="P47" s="16"/>
      <c r="Q47" s="17"/>
      <c r="R47" s="16"/>
      <c r="S47" s="17" t="s">
        <v>115</v>
      </c>
      <c r="T47" s="18" t="n">
        <f>1878.24</f>
        <v>1878.24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str">
        <f>"－"</f>
        <v>－</v>
      </c>
      <c r="AC47" s="21" t="str">
        <f>"－"</f>
        <v>－</v>
      </c>
    </row>
    <row r="48">
      <c r="A48" s="13" t="s">
        <v>46</v>
      </c>
      <c r="B48" s="14" t="s">
        <v>265</v>
      </c>
      <c r="C48" s="14" t="s">
        <v>266</v>
      </c>
      <c r="D48" s="22"/>
      <c r="E48" s="14" t="s">
        <v>49</v>
      </c>
      <c r="F48" s="15" t="s">
        <v>157</v>
      </c>
      <c r="G48" s="15" t="s">
        <v>51</v>
      </c>
      <c r="H48" s="16" t="s">
        <v>52</v>
      </c>
      <c r="I48" s="17" t="s">
        <v>267</v>
      </c>
      <c r="J48" s="16" t="s">
        <v>54</v>
      </c>
      <c r="K48" s="17" t="s">
        <v>268</v>
      </c>
      <c r="L48" s="16" t="s">
        <v>54</v>
      </c>
      <c r="M48" s="17" t="s">
        <v>256</v>
      </c>
      <c r="N48" s="16" t="s">
        <v>257</v>
      </c>
      <c r="O48" s="17" t="s">
        <v>269</v>
      </c>
      <c r="P48" s="16" t="s">
        <v>257</v>
      </c>
      <c r="Q48" s="17" t="s">
        <v>270</v>
      </c>
      <c r="R48" s="16" t="s">
        <v>54</v>
      </c>
      <c r="S48" s="17" t="s">
        <v>271</v>
      </c>
      <c r="T48" s="18" t="n">
        <f>1923.84</f>
        <v>1923.84</v>
      </c>
      <c r="U48" s="19" t="n">
        <f>413767</f>
        <v>413767.0</v>
      </c>
      <c r="V48" s="19" t="n">
        <v>10479.0</v>
      </c>
      <c r="W48" s="23"/>
      <c r="X48" s="19" t="n">
        <f>794671219865</f>
        <v>7.94671219865E11</v>
      </c>
      <c r="Y48" s="19" t="n">
        <v>2.0055490115E10</v>
      </c>
      <c r="Z48" s="23"/>
      <c r="AA48" s="16"/>
      <c r="AB48" s="20" t="n">
        <f>49409</f>
        <v>49409.0</v>
      </c>
      <c r="AC48" s="21" t="n">
        <f>19</f>
        <v>19.0</v>
      </c>
    </row>
    <row r="49">
      <c r="A49" s="13" t="s">
        <v>46</v>
      </c>
      <c r="B49" s="14" t="s">
        <v>265</v>
      </c>
      <c r="C49" s="14" t="s">
        <v>266</v>
      </c>
      <c r="D49" s="22"/>
      <c r="E49" s="14" t="s">
        <v>60</v>
      </c>
      <c r="F49" s="15" t="s">
        <v>90</v>
      </c>
      <c r="G49" s="15" t="s">
        <v>62</v>
      </c>
      <c r="H49" s="16" t="s">
        <v>52</v>
      </c>
      <c r="I49" s="17" t="s">
        <v>272</v>
      </c>
      <c r="J49" s="16" t="s">
        <v>108</v>
      </c>
      <c r="K49" s="17" t="s">
        <v>273</v>
      </c>
      <c r="L49" s="16"/>
      <c r="M49" s="17"/>
      <c r="N49" s="16" t="s">
        <v>257</v>
      </c>
      <c r="O49" s="17" t="s">
        <v>274</v>
      </c>
      <c r="P49" s="16"/>
      <c r="Q49" s="17"/>
      <c r="R49" s="16" t="s">
        <v>54</v>
      </c>
      <c r="S49" s="17" t="s">
        <v>275</v>
      </c>
      <c r="T49" s="18" t="n">
        <f>1901.84</f>
        <v>1901.84</v>
      </c>
      <c r="U49" s="19" t="n">
        <f>291</f>
        <v>291.0</v>
      </c>
      <c r="V49" s="19"/>
      <c r="W49" s="23"/>
      <c r="X49" s="19" t="n">
        <f>548333750</f>
        <v>5.4833375E8</v>
      </c>
      <c r="Y49" s="19"/>
      <c r="Z49" s="23"/>
      <c r="AA49" s="16"/>
      <c r="AB49" s="20" t="n">
        <f>61</f>
        <v>61.0</v>
      </c>
      <c r="AC49" s="21" t="n">
        <f>19</f>
        <v>19.0</v>
      </c>
    </row>
    <row r="50">
      <c r="A50" s="13" t="s">
        <v>46</v>
      </c>
      <c r="B50" s="14" t="s">
        <v>265</v>
      </c>
      <c r="C50" s="14" t="s">
        <v>266</v>
      </c>
      <c r="D50" s="22"/>
      <c r="E50" s="14" t="s">
        <v>70</v>
      </c>
      <c r="F50" s="15" t="s">
        <v>161</v>
      </c>
      <c r="G50" s="15" t="s">
        <v>72</v>
      </c>
      <c r="H50" s="16"/>
      <c r="I50" s="17" t="s">
        <v>115</v>
      </c>
      <c r="J50" s="16"/>
      <c r="K50" s="17" t="s">
        <v>115</v>
      </c>
      <c r="L50" s="16"/>
      <c r="M50" s="17"/>
      <c r="N50" s="16"/>
      <c r="O50" s="17" t="s">
        <v>115</v>
      </c>
      <c r="P50" s="16"/>
      <c r="Q50" s="17"/>
      <c r="R50" s="16"/>
      <c r="S50" s="17" t="s">
        <v>115</v>
      </c>
      <c r="T50" s="18" t="n">
        <f>1899.79</f>
        <v>1899.79</v>
      </c>
      <c r="U50" s="19" t="str">
        <f>"－"</f>
        <v>－</v>
      </c>
      <c r="V50" s="19"/>
      <c r="W50" s="23"/>
      <c r="X50" s="19" t="str">
        <f>"－"</f>
        <v>－</v>
      </c>
      <c r="Y50" s="19"/>
      <c r="Z50" s="23"/>
      <c r="AA50" s="16"/>
      <c r="AB50" s="20" t="str">
        <f>"－"</f>
        <v>－</v>
      </c>
      <c r="AC50" s="21" t="str">
        <f>"－"</f>
        <v>－</v>
      </c>
    </row>
    <row r="51">
      <c r="A51" s="13" t="s">
        <v>46</v>
      </c>
      <c r="B51" s="14" t="s">
        <v>276</v>
      </c>
      <c r="C51" s="14" t="s">
        <v>277</v>
      </c>
      <c r="D51" s="22"/>
      <c r="E51" s="14" t="s">
        <v>49</v>
      </c>
      <c r="F51" s="15" t="s">
        <v>153</v>
      </c>
      <c r="G51" s="15" t="s">
        <v>51</v>
      </c>
      <c r="H51" s="16" t="s">
        <v>52</v>
      </c>
      <c r="I51" s="17" t="s">
        <v>278</v>
      </c>
      <c r="J51" s="16" t="s">
        <v>54</v>
      </c>
      <c r="K51" s="17" t="s">
        <v>279</v>
      </c>
      <c r="L51" s="16" t="s">
        <v>54</v>
      </c>
      <c r="M51" s="17" t="s">
        <v>280</v>
      </c>
      <c r="N51" s="16" t="s">
        <v>257</v>
      </c>
      <c r="O51" s="17" t="s">
        <v>281</v>
      </c>
      <c r="P51" s="16" t="s">
        <v>257</v>
      </c>
      <c r="Q51" s="17" t="s">
        <v>282</v>
      </c>
      <c r="R51" s="16" t="s">
        <v>54</v>
      </c>
      <c r="S51" s="17" t="s">
        <v>283</v>
      </c>
      <c r="T51" s="18" t="n">
        <f>17358.68</f>
        <v>17358.68</v>
      </c>
      <c r="U51" s="19" t="n">
        <f>157499</f>
        <v>157499.0</v>
      </c>
      <c r="V51" s="19" t="n">
        <v>12587.0</v>
      </c>
      <c r="W51" s="23"/>
      <c r="X51" s="19" t="n">
        <f>272249929228</f>
        <v>2.72249929228E11</v>
      </c>
      <c r="Y51" s="19" t="n">
        <v>2.1508824728E10</v>
      </c>
      <c r="Z51" s="23"/>
      <c r="AA51" s="16"/>
      <c r="AB51" s="20" t="n">
        <f>59884</f>
        <v>59884.0</v>
      </c>
      <c r="AC51" s="21" t="n">
        <f>19</f>
        <v>19.0</v>
      </c>
    </row>
    <row r="52">
      <c r="A52" s="13" t="s">
        <v>46</v>
      </c>
      <c r="B52" s="14" t="s">
        <v>276</v>
      </c>
      <c r="C52" s="14" t="s">
        <v>277</v>
      </c>
      <c r="D52" s="22"/>
      <c r="E52" s="14" t="s">
        <v>60</v>
      </c>
      <c r="F52" s="15" t="s">
        <v>71</v>
      </c>
      <c r="G52" s="15" t="s">
        <v>62</v>
      </c>
      <c r="H52" s="16"/>
      <c r="I52" s="17" t="s">
        <v>115</v>
      </c>
      <c r="J52" s="16"/>
      <c r="K52" s="17" t="s">
        <v>115</v>
      </c>
      <c r="L52" s="16"/>
      <c r="M52" s="17"/>
      <c r="N52" s="16"/>
      <c r="O52" s="17" t="s">
        <v>115</v>
      </c>
      <c r="P52" s="16"/>
      <c r="Q52" s="17"/>
      <c r="R52" s="16"/>
      <c r="S52" s="17" t="s">
        <v>115</v>
      </c>
      <c r="T52" s="18" t="n">
        <f>17156.84</f>
        <v>17156.84</v>
      </c>
      <c r="U52" s="19" t="str">
        <f>"－"</f>
        <v>－</v>
      </c>
      <c r="V52" s="19"/>
      <c r="W52" s="23"/>
      <c r="X52" s="19" t="str">
        <f>"－"</f>
        <v>－</v>
      </c>
      <c r="Y52" s="19"/>
      <c r="Z52" s="23"/>
      <c r="AA52" s="16"/>
      <c r="AB52" s="20" t="n">
        <f>2</f>
        <v>2.0</v>
      </c>
      <c r="AC52" s="21" t="str">
        <f>"－"</f>
        <v>－</v>
      </c>
    </row>
    <row r="53">
      <c r="A53" s="13" t="s">
        <v>46</v>
      </c>
      <c r="B53" s="14" t="s">
        <v>276</v>
      </c>
      <c r="C53" s="14" t="s">
        <v>277</v>
      </c>
      <c r="D53" s="22"/>
      <c r="E53" s="14" t="s">
        <v>70</v>
      </c>
      <c r="F53" s="15" t="s">
        <v>157</v>
      </c>
      <c r="G53" s="15" t="s">
        <v>72</v>
      </c>
      <c r="H53" s="16" t="s">
        <v>92</v>
      </c>
      <c r="I53" s="17" t="s">
        <v>284</v>
      </c>
      <c r="J53" s="16" t="s">
        <v>122</v>
      </c>
      <c r="K53" s="17" t="s">
        <v>285</v>
      </c>
      <c r="L53" s="16"/>
      <c r="M53" s="17"/>
      <c r="N53" s="16" t="s">
        <v>92</v>
      </c>
      <c r="O53" s="17" t="s">
        <v>284</v>
      </c>
      <c r="P53" s="16"/>
      <c r="Q53" s="17"/>
      <c r="R53" s="16" t="s">
        <v>122</v>
      </c>
      <c r="S53" s="17" t="s">
        <v>285</v>
      </c>
      <c r="T53" s="18" t="n">
        <f>17139.47</f>
        <v>17139.47</v>
      </c>
      <c r="U53" s="19" t="n">
        <f>2</f>
        <v>2.0</v>
      </c>
      <c r="V53" s="19"/>
      <c r="W53" s="23"/>
      <c r="X53" s="19" t="n">
        <f>3480000</f>
        <v>3480000.0</v>
      </c>
      <c r="Y53" s="19"/>
      <c r="Z53" s="23"/>
      <c r="AA53" s="16"/>
      <c r="AB53" s="20" t="str">
        <f>"－"</f>
        <v>－</v>
      </c>
      <c r="AC53" s="21" t="n">
        <f>2</f>
        <v>2.0</v>
      </c>
    </row>
    <row r="54">
      <c r="A54" s="13" t="s">
        <v>46</v>
      </c>
      <c r="B54" s="14" t="s">
        <v>276</v>
      </c>
      <c r="C54" s="14" t="s">
        <v>277</v>
      </c>
      <c r="D54" s="22"/>
      <c r="E54" s="14" t="s">
        <v>80</v>
      </c>
      <c r="F54" s="15" t="s">
        <v>90</v>
      </c>
      <c r="G54" s="15" t="s">
        <v>82</v>
      </c>
      <c r="H54" s="16"/>
      <c r="I54" s="17" t="s">
        <v>115</v>
      </c>
      <c r="J54" s="16"/>
      <c r="K54" s="17" t="s">
        <v>115</v>
      </c>
      <c r="L54" s="16"/>
      <c r="M54" s="17"/>
      <c r="N54" s="16"/>
      <c r="O54" s="17" t="s">
        <v>115</v>
      </c>
      <c r="P54" s="16"/>
      <c r="Q54" s="17"/>
      <c r="R54" s="16"/>
      <c r="S54" s="17" t="s">
        <v>115</v>
      </c>
      <c r="T54" s="18" t="n">
        <f>16955</f>
        <v>16955.0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276</v>
      </c>
      <c r="C55" s="14" t="s">
        <v>277</v>
      </c>
      <c r="D55" s="22"/>
      <c r="E55" s="14" t="s">
        <v>89</v>
      </c>
      <c r="F55" s="15" t="s">
        <v>161</v>
      </c>
      <c r="G55" s="15" t="s">
        <v>91</v>
      </c>
      <c r="H55" s="16"/>
      <c r="I55" s="17" t="s">
        <v>115</v>
      </c>
      <c r="J55" s="16"/>
      <c r="K55" s="17" t="s">
        <v>115</v>
      </c>
      <c r="L55" s="16"/>
      <c r="M55" s="17"/>
      <c r="N55" s="16"/>
      <c r="O55" s="17" t="s">
        <v>115</v>
      </c>
      <c r="P55" s="16"/>
      <c r="Q55" s="17"/>
      <c r="R55" s="16"/>
      <c r="S55" s="17" t="s">
        <v>115</v>
      </c>
      <c r="T55" s="18" t="n">
        <f>16928.95</f>
        <v>16928.95</v>
      </c>
      <c r="U55" s="19" t="str">
        <f>"－"</f>
        <v>－</v>
      </c>
      <c r="V55" s="19"/>
      <c r="W55" s="23"/>
      <c r="X55" s="19" t="str">
        <f>"－"</f>
        <v>－</v>
      </c>
      <c r="Y55" s="19"/>
      <c r="Z55" s="23"/>
      <c r="AA55" s="16"/>
      <c r="AB55" s="20" t="str">
        <f>"－"</f>
        <v>－</v>
      </c>
      <c r="AC55" s="21" t="str">
        <f>"－"</f>
        <v>－</v>
      </c>
    </row>
    <row r="56">
      <c r="A56" s="13" t="s">
        <v>46</v>
      </c>
      <c r="B56" s="14" t="s">
        <v>286</v>
      </c>
      <c r="C56" s="14" t="s">
        <v>287</v>
      </c>
      <c r="D56" s="22"/>
      <c r="E56" s="14" t="s">
        <v>49</v>
      </c>
      <c r="F56" s="15" t="s">
        <v>157</v>
      </c>
      <c r="G56" s="15" t="s">
        <v>51</v>
      </c>
      <c r="H56" s="16"/>
      <c r="I56" s="17" t="s">
        <v>115</v>
      </c>
      <c r="J56" s="16"/>
      <c r="K56" s="17" t="s">
        <v>115</v>
      </c>
      <c r="L56" s="16"/>
      <c r="M56" s="17"/>
      <c r="N56" s="16"/>
      <c r="O56" s="17" t="s">
        <v>115</v>
      </c>
      <c r="P56" s="16"/>
      <c r="Q56" s="17"/>
      <c r="R56" s="16"/>
      <c r="S56" s="17" t="s">
        <v>115</v>
      </c>
      <c r="T56" s="18" t="n">
        <f>953.66</f>
        <v>953.66</v>
      </c>
      <c r="U56" s="19" t="str">
        <f>"－"</f>
        <v>－</v>
      </c>
      <c r="V56" s="19"/>
      <c r="W56" s="23"/>
      <c r="X56" s="19" t="str">
        <f>"－"</f>
        <v>－</v>
      </c>
      <c r="Y56" s="19"/>
      <c r="Z56" s="23"/>
      <c r="AA56" s="16"/>
      <c r="AB56" s="20" t="n">
        <f>77</f>
        <v>77.0</v>
      </c>
      <c r="AC56" s="21" t="str">
        <f>"－"</f>
        <v>－</v>
      </c>
    </row>
    <row r="57">
      <c r="A57" s="13" t="s">
        <v>46</v>
      </c>
      <c r="B57" s="14" t="s">
        <v>286</v>
      </c>
      <c r="C57" s="14" t="s">
        <v>287</v>
      </c>
      <c r="D57" s="22"/>
      <c r="E57" s="14" t="s">
        <v>60</v>
      </c>
      <c r="F57" s="15" t="s">
        <v>90</v>
      </c>
      <c r="G57" s="15" t="s">
        <v>62</v>
      </c>
      <c r="H57" s="16"/>
      <c r="I57" s="17" t="s">
        <v>115</v>
      </c>
      <c r="J57" s="16"/>
      <c r="K57" s="17" t="s">
        <v>115</v>
      </c>
      <c r="L57" s="16"/>
      <c r="M57" s="17"/>
      <c r="N57" s="16"/>
      <c r="O57" s="17" t="s">
        <v>115</v>
      </c>
      <c r="P57" s="16"/>
      <c r="Q57" s="17"/>
      <c r="R57" s="16"/>
      <c r="S57" s="17" t="s">
        <v>115</v>
      </c>
      <c r="T57" s="18" t="n">
        <f>944.89</f>
        <v>944.89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286</v>
      </c>
      <c r="C58" s="14" t="s">
        <v>287</v>
      </c>
      <c r="D58" s="22"/>
      <c r="E58" s="14" t="s">
        <v>70</v>
      </c>
      <c r="F58" s="15" t="s">
        <v>161</v>
      </c>
      <c r="G58" s="15" t="s">
        <v>72</v>
      </c>
      <c r="H58" s="16"/>
      <c r="I58" s="17" t="s">
        <v>115</v>
      </c>
      <c r="J58" s="16"/>
      <c r="K58" s="17" t="s">
        <v>115</v>
      </c>
      <c r="L58" s="16"/>
      <c r="M58" s="17"/>
      <c r="N58" s="16"/>
      <c r="O58" s="17" t="s">
        <v>115</v>
      </c>
      <c r="P58" s="16"/>
      <c r="Q58" s="17"/>
      <c r="R58" s="16"/>
      <c r="S58" s="17" t="s">
        <v>115</v>
      </c>
      <c r="T58" s="18" t="n">
        <f>945.53</f>
        <v>945.53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288</v>
      </c>
      <c r="C59" s="14" t="s">
        <v>289</v>
      </c>
      <c r="D59" s="22"/>
      <c r="E59" s="14" t="s">
        <v>49</v>
      </c>
      <c r="F59" s="15" t="s">
        <v>157</v>
      </c>
      <c r="G59" s="15" t="s">
        <v>51</v>
      </c>
      <c r="H59" s="16"/>
      <c r="I59" s="17" t="s">
        <v>115</v>
      </c>
      <c r="J59" s="16"/>
      <c r="K59" s="17" t="s">
        <v>115</v>
      </c>
      <c r="L59" s="16" t="s">
        <v>290</v>
      </c>
      <c r="M59" s="17" t="s">
        <v>291</v>
      </c>
      <c r="N59" s="16"/>
      <c r="O59" s="17" t="s">
        <v>115</v>
      </c>
      <c r="P59" s="16" t="s">
        <v>292</v>
      </c>
      <c r="Q59" s="17" t="s">
        <v>293</v>
      </c>
      <c r="R59" s="16"/>
      <c r="S59" s="17" t="s">
        <v>115</v>
      </c>
      <c r="T59" s="18" t="n">
        <f>202.11</f>
        <v>202.11</v>
      </c>
      <c r="U59" s="19" t="n">
        <f>21543</f>
        <v>21543.0</v>
      </c>
      <c r="V59" s="19" t="n">
        <v>21543.0</v>
      </c>
      <c r="W59" s="23"/>
      <c r="X59" s="19" t="n">
        <f>43346399586</f>
        <v>4.3346399586E10</v>
      </c>
      <c r="Y59" s="19" t="n">
        <v>4.3346399586E10</v>
      </c>
      <c r="Z59" s="23"/>
      <c r="AA59" s="16"/>
      <c r="AB59" s="20" t="n">
        <f>91128</f>
        <v>91128.0</v>
      </c>
      <c r="AC59" s="21" t="str">
        <f>"－"</f>
        <v>－</v>
      </c>
    </row>
    <row r="60">
      <c r="A60" s="13" t="s">
        <v>46</v>
      </c>
      <c r="B60" s="14" t="s">
        <v>288</v>
      </c>
      <c r="C60" s="14" t="s">
        <v>289</v>
      </c>
      <c r="D60" s="22"/>
      <c r="E60" s="14" t="s">
        <v>60</v>
      </c>
      <c r="F60" s="15" t="s">
        <v>90</v>
      </c>
      <c r="G60" s="15" t="s">
        <v>62</v>
      </c>
      <c r="H60" s="16"/>
      <c r="I60" s="17" t="s">
        <v>115</v>
      </c>
      <c r="J60" s="16"/>
      <c r="K60" s="17" t="s">
        <v>115</v>
      </c>
      <c r="L60" s="16"/>
      <c r="M60" s="17"/>
      <c r="N60" s="16"/>
      <c r="O60" s="17" t="s">
        <v>115</v>
      </c>
      <c r="P60" s="16"/>
      <c r="Q60" s="17"/>
      <c r="R60" s="16"/>
      <c r="S60" s="17" t="s">
        <v>115</v>
      </c>
      <c r="T60" s="18" t="n">
        <f>199.78</f>
        <v>199.78</v>
      </c>
      <c r="U60" s="19" t="str">
        <f>"－"</f>
        <v>－</v>
      </c>
      <c r="V60" s="19"/>
      <c r="W60" s="23"/>
      <c r="X60" s="19" t="str">
        <f>"－"</f>
        <v>－</v>
      </c>
      <c r="Y60" s="19"/>
      <c r="Z60" s="23"/>
      <c r="AA60" s="16"/>
      <c r="AB60" s="20" t="str">
        <f>"－"</f>
        <v>－</v>
      </c>
      <c r="AC60" s="21" t="str">
        <f>"－"</f>
        <v>－</v>
      </c>
    </row>
    <row r="61">
      <c r="A61" s="13" t="s">
        <v>46</v>
      </c>
      <c r="B61" s="14" t="s">
        <v>288</v>
      </c>
      <c r="C61" s="14" t="s">
        <v>289</v>
      </c>
      <c r="D61" s="22"/>
      <c r="E61" s="14" t="s">
        <v>70</v>
      </c>
      <c r="F61" s="15" t="s">
        <v>161</v>
      </c>
      <c r="G61" s="15" t="s">
        <v>72</v>
      </c>
      <c r="H61" s="16"/>
      <c r="I61" s="17" t="s">
        <v>115</v>
      </c>
      <c r="J61" s="16"/>
      <c r="K61" s="17" t="s">
        <v>115</v>
      </c>
      <c r="L61" s="16"/>
      <c r="M61" s="17"/>
      <c r="N61" s="16"/>
      <c r="O61" s="17" t="s">
        <v>115</v>
      </c>
      <c r="P61" s="16"/>
      <c r="Q61" s="17"/>
      <c r="R61" s="16"/>
      <c r="S61" s="17" t="s">
        <v>115</v>
      </c>
      <c r="T61" s="18" t="n">
        <f>199.94</f>
        <v>199.94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str">
        <f>"－"</f>
        <v>－</v>
      </c>
      <c r="AC61" s="21" t="str">
        <f>"－"</f>
        <v>－</v>
      </c>
    </row>
    <row r="62">
      <c r="A62" s="13" t="s">
        <v>46</v>
      </c>
      <c r="B62" s="14" t="s">
        <v>294</v>
      </c>
      <c r="C62" s="14" t="s">
        <v>295</v>
      </c>
      <c r="D62" s="22"/>
      <c r="E62" s="14" t="s">
        <v>49</v>
      </c>
      <c r="F62" s="15" t="s">
        <v>157</v>
      </c>
      <c r="G62" s="15" t="s">
        <v>51</v>
      </c>
      <c r="H62" s="16" t="s">
        <v>52</v>
      </c>
      <c r="I62" s="17" t="s">
        <v>296</v>
      </c>
      <c r="J62" s="16" t="s">
        <v>52</v>
      </c>
      <c r="K62" s="17" t="s">
        <v>296</v>
      </c>
      <c r="L62" s="16" t="s">
        <v>52</v>
      </c>
      <c r="M62" s="17" t="s">
        <v>297</v>
      </c>
      <c r="N62" s="16" t="s">
        <v>95</v>
      </c>
      <c r="O62" s="17" t="s">
        <v>298</v>
      </c>
      <c r="P62" s="16" t="s">
        <v>92</v>
      </c>
      <c r="Q62" s="17" t="s">
        <v>299</v>
      </c>
      <c r="R62" s="16" t="s">
        <v>54</v>
      </c>
      <c r="S62" s="17" t="s">
        <v>300</v>
      </c>
      <c r="T62" s="18" t="n">
        <f>1820.55</f>
        <v>1820.55</v>
      </c>
      <c r="U62" s="19" t="n">
        <f>18300</f>
        <v>18300.0</v>
      </c>
      <c r="V62" s="19" t="n">
        <v>11776.0</v>
      </c>
      <c r="W62" s="23"/>
      <c r="X62" s="19" t="n">
        <f>33361909000</f>
        <v>3.3361909E10</v>
      </c>
      <c r="Y62" s="19" t="n">
        <v>2.14493765E10</v>
      </c>
      <c r="Z62" s="23"/>
      <c r="AA62" s="16"/>
      <c r="AB62" s="20" t="n">
        <f>99194</f>
        <v>99194.0</v>
      </c>
      <c r="AC62" s="21" t="n">
        <f>19</f>
        <v>19.0</v>
      </c>
    </row>
    <row r="63">
      <c r="A63" s="13" t="s">
        <v>46</v>
      </c>
      <c r="B63" s="14" t="s">
        <v>294</v>
      </c>
      <c r="C63" s="14" t="s">
        <v>295</v>
      </c>
      <c r="D63" s="22"/>
      <c r="E63" s="14" t="s">
        <v>60</v>
      </c>
      <c r="F63" s="15" t="s">
        <v>90</v>
      </c>
      <c r="G63" s="15" t="s">
        <v>62</v>
      </c>
      <c r="H63" s="16"/>
      <c r="I63" s="17" t="s">
        <v>115</v>
      </c>
      <c r="J63" s="16"/>
      <c r="K63" s="17" t="s">
        <v>115</v>
      </c>
      <c r="L63" s="16"/>
      <c r="M63" s="17"/>
      <c r="N63" s="16"/>
      <c r="O63" s="17" t="s">
        <v>115</v>
      </c>
      <c r="P63" s="16"/>
      <c r="Q63" s="17"/>
      <c r="R63" s="16"/>
      <c r="S63" s="17" t="s">
        <v>115</v>
      </c>
      <c r="T63" s="18" t="n">
        <f>1809.68</f>
        <v>1809.68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294</v>
      </c>
      <c r="C64" s="14" t="s">
        <v>295</v>
      </c>
      <c r="D64" s="22"/>
      <c r="E64" s="14" t="s">
        <v>70</v>
      </c>
      <c r="F64" s="15" t="s">
        <v>161</v>
      </c>
      <c r="G64" s="15" t="s">
        <v>72</v>
      </c>
      <c r="H64" s="16"/>
      <c r="I64" s="17" t="s">
        <v>115</v>
      </c>
      <c r="J64" s="16"/>
      <c r="K64" s="17" t="s">
        <v>115</v>
      </c>
      <c r="L64" s="16"/>
      <c r="M64" s="17"/>
      <c r="N64" s="16"/>
      <c r="O64" s="17" t="s">
        <v>115</v>
      </c>
      <c r="P64" s="16"/>
      <c r="Q64" s="17"/>
      <c r="R64" s="16"/>
      <c r="S64" s="17" t="s">
        <v>115</v>
      </c>
      <c r="T64" s="18" t="n">
        <f>1787.39</f>
        <v>1787.39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301</v>
      </c>
      <c r="C65" s="14" t="s">
        <v>302</v>
      </c>
      <c r="D65" s="22"/>
      <c r="E65" s="14" t="s">
        <v>49</v>
      </c>
      <c r="F65" s="15" t="s">
        <v>153</v>
      </c>
      <c r="G65" s="15" t="s">
        <v>51</v>
      </c>
      <c r="H65" s="16"/>
      <c r="I65" s="17" t="s">
        <v>115</v>
      </c>
      <c r="J65" s="16"/>
      <c r="K65" s="17" t="s">
        <v>115</v>
      </c>
      <c r="L65" s="16"/>
      <c r="M65" s="17"/>
      <c r="N65" s="16"/>
      <c r="O65" s="17" t="s">
        <v>115</v>
      </c>
      <c r="P65" s="16"/>
      <c r="Q65" s="17"/>
      <c r="R65" s="16"/>
      <c r="S65" s="17" t="s">
        <v>115</v>
      </c>
      <c r="T65" s="18" t="n">
        <f>1465.29</f>
        <v>1465.29</v>
      </c>
      <c r="U65" s="19" t="str">
        <f>"－"</f>
        <v>－</v>
      </c>
      <c r="V65" s="19"/>
      <c r="W65" s="23"/>
      <c r="X65" s="19" t="str">
        <f>"－"</f>
        <v>－</v>
      </c>
      <c r="Y65" s="19"/>
      <c r="Z65" s="23"/>
      <c r="AA65" s="16"/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301</v>
      </c>
      <c r="C66" s="14" t="s">
        <v>302</v>
      </c>
      <c r="D66" s="22"/>
      <c r="E66" s="14" t="s">
        <v>60</v>
      </c>
      <c r="F66" s="15" t="s">
        <v>71</v>
      </c>
      <c r="G66" s="15" t="s">
        <v>62</v>
      </c>
      <c r="H66" s="16"/>
      <c r="I66" s="17" t="s">
        <v>115</v>
      </c>
      <c r="J66" s="16"/>
      <c r="K66" s="17" t="s">
        <v>115</v>
      </c>
      <c r="L66" s="16"/>
      <c r="M66" s="17"/>
      <c r="N66" s="16"/>
      <c r="O66" s="17" t="s">
        <v>115</v>
      </c>
      <c r="P66" s="16"/>
      <c r="Q66" s="17"/>
      <c r="R66" s="16"/>
      <c r="S66" s="17" t="s">
        <v>115</v>
      </c>
      <c r="T66" s="18" t="n">
        <f>1448.58</f>
        <v>1448.58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301</v>
      </c>
      <c r="C67" s="14" t="s">
        <v>302</v>
      </c>
      <c r="D67" s="22"/>
      <c r="E67" s="14" t="s">
        <v>70</v>
      </c>
      <c r="F67" s="15" t="s">
        <v>157</v>
      </c>
      <c r="G67" s="15" t="s">
        <v>72</v>
      </c>
      <c r="H67" s="16"/>
      <c r="I67" s="17" t="s">
        <v>115</v>
      </c>
      <c r="J67" s="16"/>
      <c r="K67" s="17" t="s">
        <v>115</v>
      </c>
      <c r="L67" s="16"/>
      <c r="M67" s="17"/>
      <c r="N67" s="16"/>
      <c r="O67" s="17" t="s">
        <v>115</v>
      </c>
      <c r="P67" s="16"/>
      <c r="Q67" s="17"/>
      <c r="R67" s="16"/>
      <c r="S67" s="17" t="s">
        <v>115</v>
      </c>
      <c r="T67" s="18" t="n">
        <f>1446.97</f>
        <v>1446.97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301</v>
      </c>
      <c r="C68" s="14" t="s">
        <v>302</v>
      </c>
      <c r="D68" s="22"/>
      <c r="E68" s="14" t="s">
        <v>80</v>
      </c>
      <c r="F68" s="15" t="s">
        <v>90</v>
      </c>
      <c r="G68" s="15" t="s">
        <v>82</v>
      </c>
      <c r="H68" s="16"/>
      <c r="I68" s="17" t="s">
        <v>115</v>
      </c>
      <c r="J68" s="16"/>
      <c r="K68" s="17" t="s">
        <v>115</v>
      </c>
      <c r="L68" s="16"/>
      <c r="M68" s="17"/>
      <c r="N68" s="16"/>
      <c r="O68" s="17" t="s">
        <v>115</v>
      </c>
      <c r="P68" s="16"/>
      <c r="Q68" s="17"/>
      <c r="R68" s="16"/>
      <c r="S68" s="17" t="s">
        <v>115</v>
      </c>
      <c r="T68" s="18" t="n">
        <f>1432.76</f>
        <v>1432.76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301</v>
      </c>
      <c r="C69" s="14" t="s">
        <v>302</v>
      </c>
      <c r="D69" s="22"/>
      <c r="E69" s="14" t="s">
        <v>89</v>
      </c>
      <c r="F69" s="15" t="s">
        <v>161</v>
      </c>
      <c r="G69" s="15" t="s">
        <v>91</v>
      </c>
      <c r="H69" s="16"/>
      <c r="I69" s="17" t="s">
        <v>115</v>
      </c>
      <c r="J69" s="16"/>
      <c r="K69" s="17" t="s">
        <v>115</v>
      </c>
      <c r="L69" s="16"/>
      <c r="M69" s="17"/>
      <c r="N69" s="16"/>
      <c r="O69" s="17" t="s">
        <v>115</v>
      </c>
      <c r="P69" s="16"/>
      <c r="Q69" s="17"/>
      <c r="R69" s="16"/>
      <c r="S69" s="17" t="s">
        <v>115</v>
      </c>
      <c r="T69" s="18" t="n">
        <f>1430.58</f>
        <v>1430.58</v>
      </c>
      <c r="U69" s="19" t="str">
        <f>"－"</f>
        <v>－</v>
      </c>
      <c r="V69" s="19"/>
      <c r="W69" s="23"/>
      <c r="X69" s="19" t="str">
        <f>"－"</f>
        <v>－</v>
      </c>
      <c r="Y69" s="19"/>
      <c r="Z69" s="23"/>
      <c r="AA69" s="16"/>
      <c r="AB69" s="20" t="str">
        <f>"－"</f>
        <v>－</v>
      </c>
      <c r="AC69" s="21" t="str">
        <f>"－"</f>
        <v>－</v>
      </c>
    </row>
    <row r="70">
      <c r="A70" s="13" t="s">
        <v>46</v>
      </c>
      <c r="B70" s="14" t="s">
        <v>303</v>
      </c>
      <c r="C70" s="14" t="s">
        <v>304</v>
      </c>
      <c r="D70" s="22"/>
      <c r="E70" s="14" t="s">
        <v>49</v>
      </c>
      <c r="F70" s="15" t="s">
        <v>153</v>
      </c>
      <c r="G70" s="15" t="s">
        <v>51</v>
      </c>
      <c r="H70" s="16" t="s">
        <v>52</v>
      </c>
      <c r="I70" s="17" t="s">
        <v>305</v>
      </c>
      <c r="J70" s="16" t="s">
        <v>75</v>
      </c>
      <c r="K70" s="17" t="s">
        <v>306</v>
      </c>
      <c r="L70" s="16" t="s">
        <v>75</v>
      </c>
      <c r="M70" s="17" t="s">
        <v>307</v>
      </c>
      <c r="N70" s="16" t="s">
        <v>257</v>
      </c>
      <c r="O70" s="17" t="s">
        <v>308</v>
      </c>
      <c r="P70" s="16" t="s">
        <v>257</v>
      </c>
      <c r="Q70" s="17" t="s">
        <v>309</v>
      </c>
      <c r="R70" s="16" t="s">
        <v>54</v>
      </c>
      <c r="S70" s="17" t="s">
        <v>310</v>
      </c>
      <c r="T70" s="18" t="n">
        <f>748.11</f>
        <v>748.11</v>
      </c>
      <c r="U70" s="19" t="n">
        <f>108116</f>
        <v>108116.0</v>
      </c>
      <c r="V70" s="19" t="n">
        <v>4725.0</v>
      </c>
      <c r="W70" s="23"/>
      <c r="X70" s="19" t="n">
        <f>79663720290</f>
        <v>7.966372029E10</v>
      </c>
      <c r="Y70" s="19" t="n">
        <v>3.48873029E9</v>
      </c>
      <c r="Z70" s="23"/>
      <c r="AA70" s="16"/>
      <c r="AB70" s="20" t="n">
        <f>34899</f>
        <v>34899.0</v>
      </c>
      <c r="AC70" s="21" t="n">
        <f>19</f>
        <v>19.0</v>
      </c>
    </row>
    <row r="71">
      <c r="A71" s="13" t="s">
        <v>46</v>
      </c>
      <c r="B71" s="14" t="s">
        <v>303</v>
      </c>
      <c r="C71" s="14" t="s">
        <v>304</v>
      </c>
      <c r="D71" s="22"/>
      <c r="E71" s="14" t="s">
        <v>60</v>
      </c>
      <c r="F71" s="15" t="s">
        <v>71</v>
      </c>
      <c r="G71" s="15" t="s">
        <v>62</v>
      </c>
      <c r="H71" s="16" t="s">
        <v>52</v>
      </c>
      <c r="I71" s="17" t="s">
        <v>311</v>
      </c>
      <c r="J71" s="16" t="s">
        <v>75</v>
      </c>
      <c r="K71" s="17" t="s">
        <v>312</v>
      </c>
      <c r="L71" s="16"/>
      <c r="M71" s="17"/>
      <c r="N71" s="16" t="s">
        <v>257</v>
      </c>
      <c r="O71" s="17" t="s">
        <v>313</v>
      </c>
      <c r="P71" s="16"/>
      <c r="Q71" s="17"/>
      <c r="R71" s="16" t="s">
        <v>54</v>
      </c>
      <c r="S71" s="17" t="s">
        <v>314</v>
      </c>
      <c r="T71" s="18" t="n">
        <f>747.89</f>
        <v>747.89</v>
      </c>
      <c r="U71" s="19" t="n">
        <f>605</f>
        <v>605.0</v>
      </c>
      <c r="V71" s="19"/>
      <c r="W71" s="23"/>
      <c r="X71" s="19" t="n">
        <f>446174000</f>
        <v>4.46174E8</v>
      </c>
      <c r="Y71" s="19"/>
      <c r="Z71" s="23"/>
      <c r="AA71" s="16"/>
      <c r="AB71" s="20" t="n">
        <f>276</f>
        <v>276.0</v>
      </c>
      <c r="AC71" s="21" t="n">
        <f>19</f>
        <v>19.0</v>
      </c>
    </row>
    <row r="72">
      <c r="A72" s="13" t="s">
        <v>46</v>
      </c>
      <c r="B72" s="14" t="s">
        <v>303</v>
      </c>
      <c r="C72" s="14" t="s">
        <v>304</v>
      </c>
      <c r="D72" s="22"/>
      <c r="E72" s="14" t="s">
        <v>70</v>
      </c>
      <c r="F72" s="15" t="s">
        <v>157</v>
      </c>
      <c r="G72" s="15" t="s">
        <v>72</v>
      </c>
      <c r="H72" s="16"/>
      <c r="I72" s="17" t="s">
        <v>115</v>
      </c>
      <c r="J72" s="16"/>
      <c r="K72" s="17" t="s">
        <v>115</v>
      </c>
      <c r="L72" s="16"/>
      <c r="M72" s="17"/>
      <c r="N72" s="16"/>
      <c r="O72" s="17" t="s">
        <v>115</v>
      </c>
      <c r="P72" s="16"/>
      <c r="Q72" s="17"/>
      <c r="R72" s="16"/>
      <c r="S72" s="17" t="s">
        <v>115</v>
      </c>
      <c r="T72" s="18" t="n">
        <f>748.26</f>
        <v>748.26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/>
      <c r="AB72" s="20" t="n">
        <f>3</f>
        <v>3.0</v>
      </c>
      <c r="AC72" s="21" t="str">
        <f>"－"</f>
        <v>－</v>
      </c>
    </row>
    <row r="73">
      <c r="A73" s="13" t="s">
        <v>46</v>
      </c>
      <c r="B73" s="14" t="s">
        <v>303</v>
      </c>
      <c r="C73" s="14" t="s">
        <v>304</v>
      </c>
      <c r="D73" s="22"/>
      <c r="E73" s="14" t="s">
        <v>80</v>
      </c>
      <c r="F73" s="15" t="s">
        <v>90</v>
      </c>
      <c r="G73" s="15" t="s">
        <v>82</v>
      </c>
      <c r="H73" s="16" t="s">
        <v>292</v>
      </c>
      <c r="I73" s="17" t="s">
        <v>315</v>
      </c>
      <c r="J73" s="16" t="s">
        <v>292</v>
      </c>
      <c r="K73" s="17" t="s">
        <v>315</v>
      </c>
      <c r="L73" s="16"/>
      <c r="M73" s="17"/>
      <c r="N73" s="16" t="s">
        <v>292</v>
      </c>
      <c r="O73" s="17" t="s">
        <v>315</v>
      </c>
      <c r="P73" s="16"/>
      <c r="Q73" s="17"/>
      <c r="R73" s="16" t="s">
        <v>292</v>
      </c>
      <c r="S73" s="17" t="s">
        <v>315</v>
      </c>
      <c r="T73" s="18" t="n">
        <f>748.21</f>
        <v>748.21</v>
      </c>
      <c r="U73" s="19" t="n">
        <f>1</f>
        <v>1.0</v>
      </c>
      <c r="V73" s="19"/>
      <c r="W73" s="23"/>
      <c r="X73" s="19" t="n">
        <f>726000</f>
        <v>726000.0</v>
      </c>
      <c r="Y73" s="19"/>
      <c r="Z73" s="23"/>
      <c r="AA73" s="16"/>
      <c r="AB73" s="20" t="n">
        <f>3</f>
        <v>3.0</v>
      </c>
      <c r="AC73" s="21" t="n">
        <f>1</f>
        <v>1.0</v>
      </c>
    </row>
    <row r="74">
      <c r="A74" s="13" t="s">
        <v>46</v>
      </c>
      <c r="B74" s="14" t="s">
        <v>303</v>
      </c>
      <c r="C74" s="14" t="s">
        <v>304</v>
      </c>
      <c r="D74" s="22"/>
      <c r="E74" s="14" t="s">
        <v>89</v>
      </c>
      <c r="F74" s="15" t="s">
        <v>161</v>
      </c>
      <c r="G74" s="15" t="s">
        <v>91</v>
      </c>
      <c r="H74" s="16"/>
      <c r="I74" s="17" t="s">
        <v>115</v>
      </c>
      <c r="J74" s="16"/>
      <c r="K74" s="17" t="s">
        <v>115</v>
      </c>
      <c r="L74" s="16"/>
      <c r="M74" s="17"/>
      <c r="N74" s="16"/>
      <c r="O74" s="17" t="s">
        <v>115</v>
      </c>
      <c r="P74" s="16"/>
      <c r="Q74" s="17"/>
      <c r="R74" s="16"/>
      <c r="S74" s="17" t="s">
        <v>115</v>
      </c>
      <c r="T74" s="18" t="n">
        <f>748.11</f>
        <v>748.11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316</v>
      </c>
      <c r="C75" s="14" t="s">
        <v>317</v>
      </c>
      <c r="D75" s="22"/>
      <c r="E75" s="14" t="s">
        <v>49</v>
      </c>
      <c r="F75" s="15" t="s">
        <v>318</v>
      </c>
      <c r="G75" s="15" t="s">
        <v>319</v>
      </c>
      <c r="H75" s="16" t="s">
        <v>52</v>
      </c>
      <c r="I75" s="17" t="s">
        <v>320</v>
      </c>
      <c r="J75" s="16" t="s">
        <v>77</v>
      </c>
      <c r="K75" s="17" t="s">
        <v>321</v>
      </c>
      <c r="L75" s="16" t="s">
        <v>322</v>
      </c>
      <c r="M75" s="17" t="s">
        <v>323</v>
      </c>
      <c r="N75" s="16" t="s">
        <v>257</v>
      </c>
      <c r="O75" s="17" t="s">
        <v>324</v>
      </c>
      <c r="P75" s="16" t="s">
        <v>257</v>
      </c>
      <c r="Q75" s="17" t="s">
        <v>325</v>
      </c>
      <c r="R75" s="16" t="s">
        <v>54</v>
      </c>
      <c r="S75" s="17" t="s">
        <v>326</v>
      </c>
      <c r="T75" s="18" t="n">
        <f>33674.53</f>
        <v>33674.53</v>
      </c>
      <c r="U75" s="19" t="n">
        <f>49803</f>
        <v>49803.0</v>
      </c>
      <c r="V75" s="19" t="n">
        <v>10815.0</v>
      </c>
      <c r="W75" s="23"/>
      <c r="X75" s="19" t="n">
        <f>167482490700</f>
        <v>1.674824907E11</v>
      </c>
      <c r="Y75" s="19" t="n">
        <v>3.65295552E10</v>
      </c>
      <c r="Z75" s="23"/>
      <c r="AA75" s="16"/>
      <c r="AB75" s="20" t="n">
        <f>9019</f>
        <v>9019.0</v>
      </c>
      <c r="AC75" s="21" t="n">
        <f>19</f>
        <v>19.0</v>
      </c>
    </row>
    <row r="76">
      <c r="A76" s="13" t="s">
        <v>46</v>
      </c>
      <c r="B76" s="14" t="s">
        <v>316</v>
      </c>
      <c r="C76" s="14" t="s">
        <v>317</v>
      </c>
      <c r="D76" s="22"/>
      <c r="E76" s="14" t="s">
        <v>60</v>
      </c>
      <c r="F76" s="15" t="s">
        <v>327</v>
      </c>
      <c r="G76" s="15" t="s">
        <v>328</v>
      </c>
      <c r="H76" s="16" t="s">
        <v>52</v>
      </c>
      <c r="I76" s="17" t="s">
        <v>329</v>
      </c>
      <c r="J76" s="16" t="s">
        <v>77</v>
      </c>
      <c r="K76" s="17" t="s">
        <v>330</v>
      </c>
      <c r="L76" s="16"/>
      <c r="M76" s="17"/>
      <c r="N76" s="16" t="s">
        <v>331</v>
      </c>
      <c r="O76" s="17" t="s">
        <v>332</v>
      </c>
      <c r="P76" s="16"/>
      <c r="Q76" s="17"/>
      <c r="R76" s="16" t="s">
        <v>54</v>
      </c>
      <c r="S76" s="17" t="s">
        <v>333</v>
      </c>
      <c r="T76" s="18" t="n">
        <f>33720.74</f>
        <v>33720.74</v>
      </c>
      <c r="U76" s="19" t="n">
        <f>339</f>
        <v>339.0</v>
      </c>
      <c r="V76" s="19"/>
      <c r="W76" s="23"/>
      <c r="X76" s="19" t="n">
        <f>1139575700</f>
        <v>1.1395757E9</v>
      </c>
      <c r="Y76" s="19"/>
      <c r="Z76" s="23"/>
      <c r="AA76" s="16"/>
      <c r="AB76" s="20" t="n">
        <f>181</f>
        <v>181.0</v>
      </c>
      <c r="AC76" s="21" t="n">
        <f>19</f>
        <v>19.0</v>
      </c>
    </row>
    <row r="77">
      <c r="A77" s="13" t="s">
        <v>46</v>
      </c>
      <c r="B77" s="14" t="s">
        <v>316</v>
      </c>
      <c r="C77" s="14" t="s">
        <v>317</v>
      </c>
      <c r="D77" s="22"/>
      <c r="E77" s="14" t="s">
        <v>70</v>
      </c>
      <c r="F77" s="15" t="s">
        <v>334</v>
      </c>
      <c r="G77" s="15" t="s">
        <v>335</v>
      </c>
      <c r="H77" s="16"/>
      <c r="I77" s="17" t="s">
        <v>115</v>
      </c>
      <c r="J77" s="16"/>
      <c r="K77" s="17" t="s">
        <v>115</v>
      </c>
      <c r="L77" s="16"/>
      <c r="M77" s="17"/>
      <c r="N77" s="16"/>
      <c r="O77" s="17" t="s">
        <v>115</v>
      </c>
      <c r="P77" s="16"/>
      <c r="Q77" s="17"/>
      <c r="R77" s="16"/>
      <c r="S77" s="17" t="s">
        <v>115</v>
      </c>
      <c r="T77" s="18" t="n">
        <f>34085.95</f>
        <v>34085.95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str">
        <f>"－"</f>
        <v>－</v>
      </c>
      <c r="AC77" s="21" t="str">
        <f>"－"</f>
        <v>－</v>
      </c>
    </row>
    <row r="78">
      <c r="A78" s="13" t="s">
        <v>46</v>
      </c>
      <c r="B78" s="14" t="s">
        <v>316</v>
      </c>
      <c r="C78" s="14" t="s">
        <v>317</v>
      </c>
      <c r="D78" s="22"/>
      <c r="E78" s="14" t="s">
        <v>80</v>
      </c>
      <c r="F78" s="15" t="s">
        <v>336</v>
      </c>
      <c r="G78" s="15" t="s">
        <v>337</v>
      </c>
      <c r="H78" s="16"/>
      <c r="I78" s="17" t="s">
        <v>115</v>
      </c>
      <c r="J78" s="16"/>
      <c r="K78" s="17" t="s">
        <v>115</v>
      </c>
      <c r="L78" s="16"/>
      <c r="M78" s="17"/>
      <c r="N78" s="16"/>
      <c r="O78" s="17" t="s">
        <v>115</v>
      </c>
      <c r="P78" s="16"/>
      <c r="Q78" s="17"/>
      <c r="R78" s="16"/>
      <c r="S78" s="17" t="s">
        <v>115</v>
      </c>
      <c r="T78" s="18" t="n">
        <f>34282.47</f>
        <v>34282.47</v>
      </c>
      <c r="U78" s="19" t="str">
        <f>"－"</f>
        <v>－</v>
      </c>
      <c r="V78" s="19"/>
      <c r="W78" s="23"/>
      <c r="X78" s="19" t="str">
        <f>"－"</f>
        <v>－</v>
      </c>
      <c r="Y78" s="19"/>
      <c r="Z78" s="23"/>
      <c r="AA78" s="16"/>
      <c r="AB78" s="20" t="str">
        <f>"－"</f>
        <v>－</v>
      </c>
      <c r="AC78" s="21" t="str">
        <f>"－"</f>
        <v>－</v>
      </c>
    </row>
    <row r="79">
      <c r="A79" s="13" t="s">
        <v>46</v>
      </c>
      <c r="B79" s="14" t="s">
        <v>338</v>
      </c>
      <c r="C79" s="14" t="s">
        <v>339</v>
      </c>
      <c r="D79" s="22"/>
      <c r="E79" s="14" t="s">
        <v>46</v>
      </c>
      <c r="F79" s="15" t="s">
        <v>340</v>
      </c>
      <c r="G79" s="15" t="s">
        <v>341</v>
      </c>
      <c r="H79" s="16"/>
      <c r="I79" s="17" t="s">
        <v>115</v>
      </c>
      <c r="J79" s="16"/>
      <c r="K79" s="17" t="s">
        <v>115</v>
      </c>
      <c r="L79" s="16"/>
      <c r="M79" s="17"/>
      <c r="N79" s="16"/>
      <c r="O79" s="17" t="s">
        <v>115</v>
      </c>
      <c r="P79" s="16"/>
      <c r="Q79" s="17"/>
      <c r="R79" s="16"/>
      <c r="S79" s="17" t="s">
        <v>115</v>
      </c>
      <c r="T79" s="18" t="n">
        <f>14664</f>
        <v>14664.0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 t="s">
        <v>174</v>
      </c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338</v>
      </c>
      <c r="C80" s="14" t="s">
        <v>339</v>
      </c>
      <c r="D80" s="22"/>
      <c r="E80" s="14" t="s">
        <v>175</v>
      </c>
      <c r="F80" s="15" t="s">
        <v>342</v>
      </c>
      <c r="G80" s="15" t="s">
        <v>343</v>
      </c>
      <c r="H80" s="16"/>
      <c r="I80" s="17" t="s">
        <v>115</v>
      </c>
      <c r="J80" s="16"/>
      <c r="K80" s="17" t="s">
        <v>115</v>
      </c>
      <c r="L80" s="16"/>
      <c r="M80" s="17"/>
      <c r="N80" s="16"/>
      <c r="O80" s="17" t="s">
        <v>115</v>
      </c>
      <c r="P80" s="16"/>
      <c r="Q80" s="17"/>
      <c r="R80" s="16"/>
      <c r="S80" s="17" t="s">
        <v>115</v>
      </c>
      <c r="T80" s="18" t="n">
        <f>14823.79</f>
        <v>14823.79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338</v>
      </c>
      <c r="C81" s="14" t="s">
        <v>339</v>
      </c>
      <c r="D81" s="22"/>
      <c r="E81" s="14" t="s">
        <v>49</v>
      </c>
      <c r="F81" s="15" t="s">
        <v>344</v>
      </c>
      <c r="G81" s="15" t="s">
        <v>345</v>
      </c>
      <c r="H81" s="16"/>
      <c r="I81" s="17" t="s">
        <v>115</v>
      </c>
      <c r="J81" s="16"/>
      <c r="K81" s="17" t="s">
        <v>115</v>
      </c>
      <c r="L81" s="16"/>
      <c r="M81" s="17"/>
      <c r="N81" s="16"/>
      <c r="O81" s="17" t="s">
        <v>115</v>
      </c>
      <c r="P81" s="16"/>
      <c r="Q81" s="17"/>
      <c r="R81" s="16"/>
      <c r="S81" s="17" t="s">
        <v>115</v>
      </c>
      <c r="T81" s="18" t="n">
        <f>14790.21</f>
        <v>14790.21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338</v>
      </c>
      <c r="C82" s="14" t="s">
        <v>339</v>
      </c>
      <c r="D82" s="22"/>
      <c r="E82" s="14" t="s">
        <v>60</v>
      </c>
      <c r="F82" s="15" t="s">
        <v>346</v>
      </c>
      <c r="G82" s="15" t="s">
        <v>347</v>
      </c>
      <c r="H82" s="16"/>
      <c r="I82" s="17" t="s">
        <v>115</v>
      </c>
      <c r="J82" s="16"/>
      <c r="K82" s="17" t="s">
        <v>115</v>
      </c>
      <c r="L82" s="16"/>
      <c r="M82" s="17"/>
      <c r="N82" s="16"/>
      <c r="O82" s="17" t="s">
        <v>115</v>
      </c>
      <c r="P82" s="16"/>
      <c r="Q82" s="17"/>
      <c r="R82" s="16"/>
      <c r="S82" s="17" t="s">
        <v>115</v>
      </c>
      <c r="T82" s="18" t="n">
        <f>14680.16</f>
        <v>14680.16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338</v>
      </c>
      <c r="C83" s="14" t="s">
        <v>339</v>
      </c>
      <c r="D83" s="22"/>
      <c r="E83" s="14" t="s">
        <v>70</v>
      </c>
      <c r="F83" s="15" t="s">
        <v>348</v>
      </c>
      <c r="G83" s="15" t="s">
        <v>349</v>
      </c>
      <c r="H83" s="16"/>
      <c r="I83" s="17" t="s">
        <v>115</v>
      </c>
      <c r="J83" s="16"/>
      <c r="K83" s="17" t="s">
        <v>115</v>
      </c>
      <c r="L83" s="16"/>
      <c r="M83" s="17"/>
      <c r="N83" s="16"/>
      <c r="O83" s="17" t="s">
        <v>115</v>
      </c>
      <c r="P83" s="16"/>
      <c r="Q83" s="17"/>
      <c r="R83" s="16"/>
      <c r="S83" s="17" t="s">
        <v>115</v>
      </c>
      <c r="T83" s="18" t="n">
        <f>14193.21</f>
        <v>14193.21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338</v>
      </c>
      <c r="C84" s="14" t="s">
        <v>339</v>
      </c>
      <c r="D84" s="22"/>
      <c r="E84" s="14" t="s">
        <v>80</v>
      </c>
      <c r="F84" s="15" t="s">
        <v>350</v>
      </c>
      <c r="G84" s="15" t="s">
        <v>351</v>
      </c>
      <c r="H84" s="16"/>
      <c r="I84" s="17" t="s">
        <v>115</v>
      </c>
      <c r="J84" s="16"/>
      <c r="K84" s="17" t="s">
        <v>115</v>
      </c>
      <c r="L84" s="16"/>
      <c r="M84" s="17"/>
      <c r="N84" s="16"/>
      <c r="O84" s="17" t="s">
        <v>115</v>
      </c>
      <c r="P84" s="16"/>
      <c r="Q84" s="17"/>
      <c r="R84" s="16"/>
      <c r="S84" s="17" t="s">
        <v>115</v>
      </c>
      <c r="T84" s="18" t="n">
        <f>14277.6</f>
        <v>14277.6</v>
      </c>
      <c r="U84" s="19" t="str">
        <f>"－"</f>
        <v>－</v>
      </c>
      <c r="V84" s="19"/>
      <c r="W84" s="23"/>
      <c r="X84" s="19" t="str">
        <f>"－"</f>
        <v>－</v>
      </c>
      <c r="Y84" s="19"/>
      <c r="Z84" s="23"/>
      <c r="AA84" s="16"/>
      <c r="AB84" s="20" t="str">
        <f>"－"</f>
        <v>－</v>
      </c>
      <c r="AC84" s="21" t="str">
        <f>"－"</f>
        <v>－</v>
      </c>
    </row>
    <row r="85">
      <c r="A85" s="13" t="s">
        <v>46</v>
      </c>
      <c r="B85" s="14" t="s">
        <v>352</v>
      </c>
      <c r="C85" s="14" t="s">
        <v>353</v>
      </c>
      <c r="D85" s="22"/>
      <c r="E85" s="14" t="s">
        <v>46</v>
      </c>
      <c r="F85" s="15" t="s">
        <v>354</v>
      </c>
      <c r="G85" s="15" t="s">
        <v>355</v>
      </c>
      <c r="H85" s="16"/>
      <c r="I85" s="17" t="s">
        <v>115</v>
      </c>
      <c r="J85" s="16"/>
      <c r="K85" s="17" t="s">
        <v>115</v>
      </c>
      <c r="L85" s="16"/>
      <c r="M85" s="17"/>
      <c r="N85" s="16"/>
      <c r="O85" s="17" t="s">
        <v>115</v>
      </c>
      <c r="P85" s="16"/>
      <c r="Q85" s="17"/>
      <c r="R85" s="16"/>
      <c r="S85" s="17" t="s">
        <v>115</v>
      </c>
      <c r="T85" s="18" t="n">
        <f>14349.44</f>
        <v>14349.44</v>
      </c>
      <c r="U85" s="19" t="str">
        <f>"－"</f>
        <v>－</v>
      </c>
      <c r="V85" s="19"/>
      <c r="W85" s="23"/>
      <c r="X85" s="19" t="str">
        <f>"－"</f>
        <v>－</v>
      </c>
      <c r="Y85" s="19"/>
      <c r="Z85" s="23"/>
      <c r="AA85" s="16" t="s">
        <v>174</v>
      </c>
      <c r="AB85" s="20" t="str">
        <f>"－"</f>
        <v>－</v>
      </c>
      <c r="AC85" s="21" t="str">
        <f>"－"</f>
        <v>－</v>
      </c>
    </row>
    <row r="86">
      <c r="A86" s="13" t="s">
        <v>46</v>
      </c>
      <c r="B86" s="14" t="s">
        <v>352</v>
      </c>
      <c r="C86" s="14" t="s">
        <v>353</v>
      </c>
      <c r="D86" s="22"/>
      <c r="E86" s="14" t="s">
        <v>175</v>
      </c>
      <c r="F86" s="15" t="s">
        <v>356</v>
      </c>
      <c r="G86" s="15" t="s">
        <v>357</v>
      </c>
      <c r="H86" s="16"/>
      <c r="I86" s="17" t="s">
        <v>115</v>
      </c>
      <c r="J86" s="16"/>
      <c r="K86" s="17" t="s">
        <v>115</v>
      </c>
      <c r="L86" s="16"/>
      <c r="M86" s="17"/>
      <c r="N86" s="16"/>
      <c r="O86" s="17" t="s">
        <v>115</v>
      </c>
      <c r="P86" s="16"/>
      <c r="Q86" s="17"/>
      <c r="R86" s="16"/>
      <c r="S86" s="17" t="s">
        <v>115</v>
      </c>
      <c r="T86" s="18" t="n">
        <f>14405</f>
        <v>14405.0</v>
      </c>
      <c r="U86" s="19" t="str">
        <f>"－"</f>
        <v>－</v>
      </c>
      <c r="V86" s="19"/>
      <c r="W86" s="23"/>
      <c r="X86" s="19" t="str">
        <f>"－"</f>
        <v>－</v>
      </c>
      <c r="Y86" s="19"/>
      <c r="Z86" s="23"/>
      <c r="AA86" s="16"/>
      <c r="AB86" s="20" t="str">
        <f>"－"</f>
        <v>－</v>
      </c>
      <c r="AC86" s="21" t="str">
        <f>"－"</f>
        <v>－</v>
      </c>
    </row>
    <row r="87">
      <c r="A87" s="13" t="s">
        <v>46</v>
      </c>
      <c r="B87" s="14" t="s">
        <v>352</v>
      </c>
      <c r="C87" s="14" t="s">
        <v>353</v>
      </c>
      <c r="D87" s="22"/>
      <c r="E87" s="14" t="s">
        <v>49</v>
      </c>
      <c r="F87" s="15" t="s">
        <v>358</v>
      </c>
      <c r="G87" s="15" t="s">
        <v>359</v>
      </c>
      <c r="H87" s="16"/>
      <c r="I87" s="17" t="s">
        <v>115</v>
      </c>
      <c r="J87" s="16"/>
      <c r="K87" s="17" t="s">
        <v>115</v>
      </c>
      <c r="L87" s="16"/>
      <c r="M87" s="17"/>
      <c r="N87" s="16"/>
      <c r="O87" s="17" t="s">
        <v>115</v>
      </c>
      <c r="P87" s="16"/>
      <c r="Q87" s="17"/>
      <c r="R87" s="16"/>
      <c r="S87" s="17" t="s">
        <v>115</v>
      </c>
      <c r="T87" s="18" t="n">
        <f>14410</f>
        <v>14410.0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352</v>
      </c>
      <c r="C88" s="14" t="s">
        <v>353</v>
      </c>
      <c r="D88" s="22"/>
      <c r="E88" s="14" t="s">
        <v>60</v>
      </c>
      <c r="F88" s="15" t="s">
        <v>360</v>
      </c>
      <c r="G88" s="15" t="s">
        <v>361</v>
      </c>
      <c r="H88" s="16"/>
      <c r="I88" s="17" t="s">
        <v>115</v>
      </c>
      <c r="J88" s="16"/>
      <c r="K88" s="17" t="s">
        <v>115</v>
      </c>
      <c r="L88" s="16"/>
      <c r="M88" s="17"/>
      <c r="N88" s="16"/>
      <c r="O88" s="17" t="s">
        <v>115</v>
      </c>
      <c r="P88" s="16"/>
      <c r="Q88" s="17"/>
      <c r="R88" s="16"/>
      <c r="S88" s="17" t="s">
        <v>115</v>
      </c>
      <c r="T88" s="18" t="n">
        <f>14366.84</f>
        <v>14366.84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352</v>
      </c>
      <c r="C89" s="14" t="s">
        <v>353</v>
      </c>
      <c r="D89" s="22"/>
      <c r="E89" s="14" t="s">
        <v>70</v>
      </c>
      <c r="F89" s="15" t="s">
        <v>362</v>
      </c>
      <c r="G89" s="15" t="s">
        <v>363</v>
      </c>
      <c r="H89" s="16"/>
      <c r="I89" s="17" t="s">
        <v>115</v>
      </c>
      <c r="J89" s="16"/>
      <c r="K89" s="17" t="s">
        <v>115</v>
      </c>
      <c r="L89" s="16"/>
      <c r="M89" s="17"/>
      <c r="N89" s="16"/>
      <c r="O89" s="17" t="s">
        <v>115</v>
      </c>
      <c r="P89" s="16"/>
      <c r="Q89" s="17"/>
      <c r="R89" s="16"/>
      <c r="S89" s="17" t="s">
        <v>115</v>
      </c>
      <c r="T89" s="18" t="n">
        <f>14530</f>
        <v>14530.0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/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364</v>
      </c>
      <c r="C90" s="14" t="s">
        <v>365</v>
      </c>
      <c r="D90" s="22"/>
      <c r="E90" s="14" t="s">
        <v>366</v>
      </c>
      <c r="F90" s="15" t="s">
        <v>367</v>
      </c>
      <c r="G90" s="15" t="s">
        <v>368</v>
      </c>
      <c r="H90" s="16"/>
      <c r="I90" s="17" t="s">
        <v>115</v>
      </c>
      <c r="J90" s="16"/>
      <c r="K90" s="17" t="s">
        <v>115</v>
      </c>
      <c r="L90" s="16"/>
      <c r="M90" s="17"/>
      <c r="N90" s="16"/>
      <c r="O90" s="17" t="s">
        <v>115</v>
      </c>
      <c r="P90" s="16"/>
      <c r="Q90" s="17"/>
      <c r="R90" s="16"/>
      <c r="S90" s="17" t="s">
        <v>115</v>
      </c>
      <c r="T90" s="18" t="n">
        <f>600</f>
        <v>600.0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n">
        <f>15</f>
        <v>15.0</v>
      </c>
      <c r="AC90" s="21" t="str">
        <f>"－"</f>
        <v>－</v>
      </c>
    </row>
    <row r="91">
      <c r="A91" s="13" t="s">
        <v>46</v>
      </c>
      <c r="B91" s="14" t="s">
        <v>364</v>
      </c>
      <c r="C91" s="14" t="s">
        <v>365</v>
      </c>
      <c r="D91" s="22"/>
      <c r="E91" s="14" t="s">
        <v>80</v>
      </c>
      <c r="F91" s="15" t="s">
        <v>369</v>
      </c>
      <c r="G91" s="15" t="s">
        <v>370</v>
      </c>
      <c r="H91" s="16"/>
      <c r="I91" s="17" t="s">
        <v>115</v>
      </c>
      <c r="J91" s="16"/>
      <c r="K91" s="17" t="s">
        <v>115</v>
      </c>
      <c r="L91" s="16"/>
      <c r="M91" s="17"/>
      <c r="N91" s="16"/>
      <c r="O91" s="17" t="s">
        <v>115</v>
      </c>
      <c r="P91" s="16"/>
      <c r="Q91" s="17"/>
      <c r="R91" s="16"/>
      <c r="S91" s="17" t="s">
        <v>115</v>
      </c>
      <c r="T91" s="18" t="n">
        <f>591.95</f>
        <v>591.95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n">
        <f>6964</f>
        <v>6964.0</v>
      </c>
      <c r="AC91" s="21" t="str">
        <f>"－"</f>
        <v>－</v>
      </c>
    </row>
    <row r="92">
      <c r="A92" s="13" t="s">
        <v>46</v>
      </c>
      <c r="B92" s="14" t="s">
        <v>364</v>
      </c>
      <c r="C92" s="14" t="s">
        <v>365</v>
      </c>
      <c r="D92" s="22"/>
      <c r="E92" s="14" t="s">
        <v>105</v>
      </c>
      <c r="F92" s="15" t="s">
        <v>371</v>
      </c>
      <c r="G92" s="15" t="s">
        <v>372</v>
      </c>
      <c r="H92" s="16"/>
      <c r="I92" s="17" t="s">
        <v>115</v>
      </c>
      <c r="J92" s="16"/>
      <c r="K92" s="17" t="s">
        <v>115</v>
      </c>
      <c r="L92" s="16"/>
      <c r="M92" s="17"/>
      <c r="N92" s="16"/>
      <c r="O92" s="17" t="s">
        <v>115</v>
      </c>
      <c r="P92" s="16"/>
      <c r="Q92" s="17"/>
      <c r="R92" s="16"/>
      <c r="S92" s="17" t="s">
        <v>115</v>
      </c>
      <c r="T92" s="18" t="n">
        <f>578.05</f>
        <v>578.05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n">
        <f>5125</f>
        <v>5125.0</v>
      </c>
      <c r="AC92" s="21" t="str">
        <f>"－"</f>
        <v>－</v>
      </c>
    </row>
    <row r="93">
      <c r="A93" s="13" t="s">
        <v>46</v>
      </c>
      <c r="B93" s="14" t="s">
        <v>364</v>
      </c>
      <c r="C93" s="14" t="s">
        <v>365</v>
      </c>
      <c r="D93" s="22"/>
      <c r="E93" s="14" t="s">
        <v>119</v>
      </c>
      <c r="F93" s="15" t="s">
        <v>373</v>
      </c>
      <c r="G93" s="15" t="s">
        <v>374</v>
      </c>
      <c r="H93" s="16"/>
      <c r="I93" s="17" t="s">
        <v>115</v>
      </c>
      <c r="J93" s="16"/>
      <c r="K93" s="17" t="s">
        <v>115</v>
      </c>
      <c r="L93" s="16"/>
      <c r="M93" s="17"/>
      <c r="N93" s="16"/>
      <c r="O93" s="17" t="s">
        <v>115</v>
      </c>
      <c r="P93" s="16"/>
      <c r="Q93" s="17"/>
      <c r="R93" s="16"/>
      <c r="S93" s="17" t="s">
        <v>115</v>
      </c>
      <c r="T93" s="18" t="n">
        <f>564.39</f>
        <v>564.39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364</v>
      </c>
      <c r="C94" s="14" t="s">
        <v>365</v>
      </c>
      <c r="D94" s="22"/>
      <c r="E94" s="14" t="s">
        <v>128</v>
      </c>
      <c r="F94" s="15" t="s">
        <v>375</v>
      </c>
      <c r="G94" s="15" t="s">
        <v>376</v>
      </c>
      <c r="H94" s="16"/>
      <c r="I94" s="17" t="s">
        <v>115</v>
      </c>
      <c r="J94" s="16"/>
      <c r="K94" s="17" t="s">
        <v>115</v>
      </c>
      <c r="L94" s="16"/>
      <c r="M94" s="17"/>
      <c r="N94" s="16"/>
      <c r="O94" s="17" t="s">
        <v>115</v>
      </c>
      <c r="P94" s="16"/>
      <c r="Q94" s="17"/>
      <c r="R94" s="16"/>
      <c r="S94" s="17" t="s">
        <v>115</v>
      </c>
      <c r="T94" s="18" t="n">
        <f>544.91</f>
        <v>544.91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364</v>
      </c>
      <c r="C95" s="14" t="s">
        <v>365</v>
      </c>
      <c r="D95" s="22"/>
      <c r="E95" s="14" t="s">
        <v>137</v>
      </c>
      <c r="F95" s="15" t="s">
        <v>377</v>
      </c>
      <c r="G95" s="15" t="s">
        <v>378</v>
      </c>
      <c r="H95" s="16"/>
      <c r="I95" s="17" t="s">
        <v>115</v>
      </c>
      <c r="J95" s="16"/>
      <c r="K95" s="17" t="s">
        <v>115</v>
      </c>
      <c r="L95" s="16"/>
      <c r="M95" s="17"/>
      <c r="N95" s="16"/>
      <c r="O95" s="17" t="s">
        <v>115</v>
      </c>
      <c r="P95" s="16"/>
      <c r="Q95" s="17"/>
      <c r="R95" s="16"/>
      <c r="S95" s="17" t="s">
        <v>115</v>
      </c>
      <c r="T95" s="18" t="n">
        <f>523.63</f>
        <v>523.63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364</v>
      </c>
      <c r="C96" s="14" t="s">
        <v>365</v>
      </c>
      <c r="D96" s="22"/>
      <c r="E96" s="14" t="s">
        <v>145</v>
      </c>
      <c r="F96" s="15" t="s">
        <v>379</v>
      </c>
      <c r="G96" s="15" t="s">
        <v>380</v>
      </c>
      <c r="H96" s="16"/>
      <c r="I96" s="17" t="s">
        <v>115</v>
      </c>
      <c r="J96" s="16"/>
      <c r="K96" s="17" t="s">
        <v>115</v>
      </c>
      <c r="L96" s="16"/>
      <c r="M96" s="17"/>
      <c r="N96" s="16"/>
      <c r="O96" s="17" t="s">
        <v>115</v>
      </c>
      <c r="P96" s="16"/>
      <c r="Q96" s="17"/>
      <c r="R96" s="16"/>
      <c r="S96" s="17" t="s">
        <v>115</v>
      </c>
      <c r="T96" s="18" t="n">
        <f>524.4</f>
        <v>524.4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364</v>
      </c>
      <c r="C97" s="14" t="s">
        <v>365</v>
      </c>
      <c r="D97" s="22"/>
      <c r="E97" s="14" t="s">
        <v>152</v>
      </c>
      <c r="F97" s="15" t="s">
        <v>381</v>
      </c>
      <c r="G97" s="15" t="s">
        <v>382</v>
      </c>
      <c r="H97" s="16"/>
      <c r="I97" s="17" t="s">
        <v>115</v>
      </c>
      <c r="J97" s="16"/>
      <c r="K97" s="17" t="s">
        <v>115</v>
      </c>
      <c r="L97" s="16"/>
      <c r="M97" s="17"/>
      <c r="N97" s="16"/>
      <c r="O97" s="17" t="s">
        <v>115</v>
      </c>
      <c r="P97" s="16"/>
      <c r="Q97" s="17"/>
      <c r="R97" s="16"/>
      <c r="S97" s="17" t="s">
        <v>115</v>
      </c>
      <c r="T97" s="18" t="n">
        <f>524.4</f>
        <v>524.4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364</v>
      </c>
      <c r="C98" s="14" t="s">
        <v>365</v>
      </c>
      <c r="D98" s="22"/>
      <c r="E98" s="14" t="s">
        <v>160</v>
      </c>
      <c r="F98" s="15" t="s">
        <v>383</v>
      </c>
      <c r="G98" s="15" t="s">
        <v>384</v>
      </c>
      <c r="H98" s="16"/>
      <c r="I98" s="17" t="s">
        <v>115</v>
      </c>
      <c r="J98" s="16"/>
      <c r="K98" s="17" t="s">
        <v>115</v>
      </c>
      <c r="L98" s="16"/>
      <c r="M98" s="17"/>
      <c r="N98" s="16"/>
      <c r="O98" s="17" t="s">
        <v>115</v>
      </c>
      <c r="P98" s="16"/>
      <c r="Q98" s="17"/>
      <c r="R98" s="16"/>
      <c r="S98" s="17" t="s">
        <v>115</v>
      </c>
      <c r="T98" s="18" t="n">
        <f>524.4</f>
        <v>524.4</v>
      </c>
      <c r="U98" s="19" t="str">
        <f>"－"</f>
        <v>－</v>
      </c>
      <c r="V98" s="19"/>
      <c r="W98" s="23"/>
      <c r="X98" s="19" t="str">
        <f>"－"</f>
        <v>－</v>
      </c>
      <c r="Y98" s="19"/>
      <c r="Z98" s="23"/>
      <c r="AA98" s="16"/>
      <c r="AB98" s="20" t="str">
        <f>"－"</f>
        <v>－</v>
      </c>
      <c r="AC98" s="21" t="str">
        <f>"－"</f>
        <v>－</v>
      </c>
    </row>
    <row r="99">
      <c r="A99" s="13" t="s">
        <v>46</v>
      </c>
      <c r="B99" s="14" t="s">
        <v>385</v>
      </c>
      <c r="C99" s="14" t="s">
        <v>386</v>
      </c>
      <c r="D99" s="22"/>
      <c r="E99" s="14" t="s">
        <v>46</v>
      </c>
      <c r="F99" s="15" t="s">
        <v>387</v>
      </c>
      <c r="G99" s="15" t="s">
        <v>388</v>
      </c>
      <c r="H99" s="16" t="s">
        <v>52</v>
      </c>
      <c r="I99" s="17" t="s">
        <v>389</v>
      </c>
      <c r="J99" s="16" t="s">
        <v>52</v>
      </c>
      <c r="K99" s="17" t="s">
        <v>389</v>
      </c>
      <c r="L99" s="16"/>
      <c r="M99" s="17"/>
      <c r="N99" s="16" t="s">
        <v>292</v>
      </c>
      <c r="O99" s="17" t="s">
        <v>390</v>
      </c>
      <c r="P99" s="16"/>
      <c r="Q99" s="17"/>
      <c r="R99" s="16" t="s">
        <v>292</v>
      </c>
      <c r="S99" s="17" t="s">
        <v>391</v>
      </c>
      <c r="T99" s="18" t="n">
        <f>19.96</f>
        <v>19.96</v>
      </c>
      <c r="U99" s="19" t="n">
        <f>29</f>
        <v>29.0</v>
      </c>
      <c r="V99" s="19"/>
      <c r="W99" s="23"/>
      <c r="X99" s="19" t="n">
        <f>5579000</f>
        <v>5579000.0</v>
      </c>
      <c r="Y99" s="19"/>
      <c r="Z99" s="23"/>
      <c r="AA99" s="16" t="s">
        <v>174</v>
      </c>
      <c r="AB99" s="20" t="n">
        <f>19</f>
        <v>19.0</v>
      </c>
      <c r="AC99" s="21" t="n">
        <f>3</f>
        <v>3.0</v>
      </c>
    </row>
    <row r="100">
      <c r="A100" s="13" t="s">
        <v>46</v>
      </c>
      <c r="B100" s="14" t="s">
        <v>385</v>
      </c>
      <c r="C100" s="14" t="s">
        <v>386</v>
      </c>
      <c r="D100" s="22"/>
      <c r="E100" s="14" t="s">
        <v>175</v>
      </c>
      <c r="F100" s="15" t="s">
        <v>392</v>
      </c>
      <c r="G100" s="15" t="s">
        <v>393</v>
      </c>
      <c r="H100" s="16" t="s">
        <v>67</v>
      </c>
      <c r="I100" s="17" t="s">
        <v>389</v>
      </c>
      <c r="J100" s="16" t="s">
        <v>67</v>
      </c>
      <c r="K100" s="17" t="s">
        <v>389</v>
      </c>
      <c r="L100" s="16"/>
      <c r="M100" s="17"/>
      <c r="N100" s="16" t="s">
        <v>108</v>
      </c>
      <c r="O100" s="17" t="s">
        <v>394</v>
      </c>
      <c r="P100" s="16"/>
      <c r="Q100" s="17"/>
      <c r="R100" s="16" t="s">
        <v>54</v>
      </c>
      <c r="S100" s="17" t="s">
        <v>395</v>
      </c>
      <c r="T100" s="18" t="n">
        <f>19.24</f>
        <v>19.24</v>
      </c>
      <c r="U100" s="19" t="n">
        <f>75</f>
        <v>75.0</v>
      </c>
      <c r="V100" s="19"/>
      <c r="W100" s="23"/>
      <c r="X100" s="19" t="n">
        <f>14401500</f>
        <v>1.44015E7</v>
      </c>
      <c r="Y100" s="19"/>
      <c r="Z100" s="23"/>
      <c r="AA100" s="16"/>
      <c r="AB100" s="20" t="n">
        <f>58</f>
        <v>58.0</v>
      </c>
      <c r="AC100" s="21" t="n">
        <f>15</f>
        <v>15.0</v>
      </c>
    </row>
    <row r="101">
      <c r="A101" s="13" t="s">
        <v>46</v>
      </c>
      <c r="B101" s="14" t="s">
        <v>385</v>
      </c>
      <c r="C101" s="14" t="s">
        <v>386</v>
      </c>
      <c r="D101" s="22"/>
      <c r="E101" s="14" t="s">
        <v>49</v>
      </c>
      <c r="F101" s="15" t="s">
        <v>396</v>
      </c>
      <c r="G101" s="15" t="s">
        <v>345</v>
      </c>
      <c r="H101" s="16" t="s">
        <v>292</v>
      </c>
      <c r="I101" s="17" t="s">
        <v>397</v>
      </c>
      <c r="J101" s="16" t="s">
        <v>292</v>
      </c>
      <c r="K101" s="17" t="s">
        <v>397</v>
      </c>
      <c r="L101" s="16"/>
      <c r="M101" s="17"/>
      <c r="N101" s="16" t="s">
        <v>108</v>
      </c>
      <c r="O101" s="17" t="s">
        <v>395</v>
      </c>
      <c r="P101" s="16"/>
      <c r="Q101" s="17"/>
      <c r="R101" s="16" t="s">
        <v>84</v>
      </c>
      <c r="S101" s="17" t="s">
        <v>398</v>
      </c>
      <c r="T101" s="18" t="n">
        <f>19.79</f>
        <v>19.79</v>
      </c>
      <c r="U101" s="19" t="n">
        <f>29</f>
        <v>29.0</v>
      </c>
      <c r="V101" s="19"/>
      <c r="W101" s="23"/>
      <c r="X101" s="19" t="n">
        <f>5620500</f>
        <v>5620500.0</v>
      </c>
      <c r="Y101" s="19"/>
      <c r="Z101" s="23"/>
      <c r="AA101" s="16"/>
      <c r="AB101" s="20" t="n">
        <f>53</f>
        <v>53.0</v>
      </c>
      <c r="AC101" s="21" t="n">
        <f>11</f>
        <v>11.0</v>
      </c>
    </row>
    <row r="102">
      <c r="A102" s="13" t="s">
        <v>46</v>
      </c>
      <c r="B102" s="14" t="s">
        <v>385</v>
      </c>
      <c r="C102" s="14" t="s">
        <v>386</v>
      </c>
      <c r="D102" s="22"/>
      <c r="E102" s="14" t="s">
        <v>189</v>
      </c>
      <c r="F102" s="15" t="s">
        <v>399</v>
      </c>
      <c r="G102" s="15" t="s">
        <v>400</v>
      </c>
      <c r="H102" s="16" t="s">
        <v>101</v>
      </c>
      <c r="I102" s="17" t="s">
        <v>397</v>
      </c>
      <c r="J102" s="16" t="s">
        <v>101</v>
      </c>
      <c r="K102" s="17" t="s">
        <v>397</v>
      </c>
      <c r="L102" s="16"/>
      <c r="M102" s="17"/>
      <c r="N102" s="16" t="s">
        <v>84</v>
      </c>
      <c r="O102" s="17" t="s">
        <v>401</v>
      </c>
      <c r="P102" s="16"/>
      <c r="Q102" s="17"/>
      <c r="R102" s="16" t="s">
        <v>84</v>
      </c>
      <c r="S102" s="17" t="s">
        <v>401</v>
      </c>
      <c r="T102" s="18" t="n">
        <f>20.11</f>
        <v>20.11</v>
      </c>
      <c r="U102" s="19" t="n">
        <f>3</f>
        <v>3.0</v>
      </c>
      <c r="V102" s="19"/>
      <c r="W102" s="23"/>
      <c r="X102" s="19" t="n">
        <f>591500</f>
        <v>591500.0</v>
      </c>
      <c r="Y102" s="19"/>
      <c r="Z102" s="23"/>
      <c r="AA102" s="16"/>
      <c r="AB102" s="20" t="n">
        <f>2</f>
        <v>2.0</v>
      </c>
      <c r="AC102" s="21" t="n">
        <f>2</f>
        <v>2.0</v>
      </c>
    </row>
    <row r="103">
      <c r="A103" s="13" t="s">
        <v>46</v>
      </c>
      <c r="B103" s="14" t="s">
        <v>385</v>
      </c>
      <c r="C103" s="14" t="s">
        <v>386</v>
      </c>
      <c r="D103" s="22"/>
      <c r="E103" s="14" t="s">
        <v>198</v>
      </c>
      <c r="F103" s="15" t="s">
        <v>402</v>
      </c>
      <c r="G103" s="15" t="s">
        <v>403</v>
      </c>
      <c r="H103" s="16"/>
      <c r="I103" s="17" t="s">
        <v>115</v>
      </c>
      <c r="J103" s="16"/>
      <c r="K103" s="17" t="s">
        <v>115</v>
      </c>
      <c r="L103" s="16"/>
      <c r="M103" s="17"/>
      <c r="N103" s="16"/>
      <c r="O103" s="17" t="s">
        <v>115</v>
      </c>
      <c r="P103" s="16"/>
      <c r="Q103" s="17"/>
      <c r="R103" s="16"/>
      <c r="S103" s="17" t="s">
        <v>115</v>
      </c>
      <c r="T103" s="18" t="n">
        <f>20.26</f>
        <v>20.26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385</v>
      </c>
      <c r="C104" s="14" t="s">
        <v>386</v>
      </c>
      <c r="D104" s="22"/>
      <c r="E104" s="14" t="s">
        <v>60</v>
      </c>
      <c r="F104" s="15" t="s">
        <v>404</v>
      </c>
      <c r="G104" s="15" t="s">
        <v>405</v>
      </c>
      <c r="H104" s="16"/>
      <c r="I104" s="17" t="s">
        <v>115</v>
      </c>
      <c r="J104" s="16"/>
      <c r="K104" s="17" t="s">
        <v>115</v>
      </c>
      <c r="L104" s="16"/>
      <c r="M104" s="17"/>
      <c r="N104" s="16"/>
      <c r="O104" s="17" t="s">
        <v>115</v>
      </c>
      <c r="P104" s="16"/>
      <c r="Q104" s="17"/>
      <c r="R104" s="16"/>
      <c r="S104" s="17" t="s">
        <v>115</v>
      </c>
      <c r="T104" s="18" t="n">
        <f>20.46</f>
        <v>20.46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385</v>
      </c>
      <c r="C105" s="14" t="s">
        <v>386</v>
      </c>
      <c r="D105" s="22"/>
      <c r="E105" s="14" t="s">
        <v>406</v>
      </c>
      <c r="F105" s="15" t="s">
        <v>407</v>
      </c>
      <c r="G105" s="15" t="s">
        <v>408</v>
      </c>
      <c r="H105" s="16"/>
      <c r="I105" s="17" t="s">
        <v>115</v>
      </c>
      <c r="J105" s="16"/>
      <c r="K105" s="17" t="s">
        <v>115</v>
      </c>
      <c r="L105" s="16"/>
      <c r="M105" s="17"/>
      <c r="N105" s="16"/>
      <c r="O105" s="17" t="s">
        <v>115</v>
      </c>
      <c r="P105" s="16"/>
      <c r="Q105" s="17"/>
      <c r="R105" s="16"/>
      <c r="S105" s="17" t="s">
        <v>115</v>
      </c>
      <c r="T105" s="18" t="n">
        <f>20.52</f>
        <v>20.52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385</v>
      </c>
      <c r="C106" s="14" t="s">
        <v>386</v>
      </c>
      <c r="D106" s="22"/>
      <c r="E106" s="14" t="s">
        <v>409</v>
      </c>
      <c r="F106" s="15" t="s">
        <v>410</v>
      </c>
      <c r="G106" s="15" t="s">
        <v>411</v>
      </c>
      <c r="H106" s="16"/>
      <c r="I106" s="17" t="s">
        <v>115</v>
      </c>
      <c r="J106" s="16"/>
      <c r="K106" s="17" t="s">
        <v>115</v>
      </c>
      <c r="L106" s="16"/>
      <c r="M106" s="17"/>
      <c r="N106" s="16"/>
      <c r="O106" s="17" t="s">
        <v>115</v>
      </c>
      <c r="P106" s="16"/>
      <c r="Q106" s="17"/>
      <c r="R106" s="16"/>
      <c r="S106" s="17" t="s">
        <v>115</v>
      </c>
      <c r="T106" s="18" t="n">
        <f>20.63</f>
        <v>20.63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  <row r="107">
      <c r="A107" s="13" t="s">
        <v>46</v>
      </c>
      <c r="B107" s="14" t="s">
        <v>385</v>
      </c>
      <c r="C107" s="14" t="s">
        <v>386</v>
      </c>
      <c r="D107" s="22"/>
      <c r="E107" s="14" t="s">
        <v>70</v>
      </c>
      <c r="F107" s="15" t="s">
        <v>412</v>
      </c>
      <c r="G107" s="15" t="s">
        <v>413</v>
      </c>
      <c r="H107" s="16"/>
      <c r="I107" s="17" t="s">
        <v>115</v>
      </c>
      <c r="J107" s="16"/>
      <c r="K107" s="17" t="s">
        <v>115</v>
      </c>
      <c r="L107" s="16"/>
      <c r="M107" s="17"/>
      <c r="N107" s="16"/>
      <c r="O107" s="17" t="s">
        <v>115</v>
      </c>
      <c r="P107" s="16"/>
      <c r="Q107" s="17"/>
      <c r="R107" s="16"/>
      <c r="S107" s="17" t="s">
        <v>115</v>
      </c>
      <c r="T107" s="18" t="n">
        <f>20.64</f>
        <v>20.64</v>
      </c>
      <c r="U107" s="19" t="str">
        <f>"－"</f>
        <v>－</v>
      </c>
      <c r="V107" s="19"/>
      <c r="W107" s="23"/>
      <c r="X107" s="19" t="str">
        <f>"－"</f>
        <v>－</v>
      </c>
      <c r="Y107" s="19"/>
      <c r="Z107" s="23"/>
      <c r="AA107" s="16"/>
      <c r="AB107" s="20" t="str">
        <f>"－"</f>
        <v>－</v>
      </c>
      <c r="AC107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