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<sst xmlns="http://schemas.openxmlformats.org/spreadsheetml/2006/main" count="1126" uniqueCount="375">
  <si>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</si>
  <si>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</si>
  <si>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</si>
  <si>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</si>
  <si>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</si>
  <si>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</si>
  <si>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</si>
  <si>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</si>
  <si>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</si>
  <si>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</si>
  <si>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</si>
  <si>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</si>
  <si>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</si>
  <si>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</si>
  <si>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</si>
  <si>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</si>
  <si>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</si>
  <si>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</si>
  <si>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</si>
  <si>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</si>
  <si>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</si>
  <si>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</si>
  <si>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</si>
  <si>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</si>
  <si>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</si>
  <si>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</si>
  <si>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</si>
  <si>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</si>
  <si>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</si>
  <si>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</si>
  <si>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</si>
  <si>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</si>
  <si>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</si>
  <si>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</si>
  <si>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</si>
  <si>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</si>
  <si>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</si>
  <si>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</si>
  <si>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</si>
  <si>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</si>
  <si>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</si>
  <si>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</si>
  <si>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2020/08</t>
  </si>
  <si>
    <t>金標準先物</t>
  </si>
  <si>
    <t>Gold Standard Futures</t>
  </si>
  <si>
    <t>2019/08/28</t>
  </si>
  <si>
    <t>2020/08/26</t>
  </si>
  <si>
    <t>03</t>
  </si>
  <si>
    <t>6,633</t>
  </si>
  <si>
    <t>07</t>
  </si>
  <si>
    <t>7,020</t>
  </si>
  <si>
    <t>12</t>
  </si>
  <si>
    <t>6,396</t>
  </si>
  <si>
    <t>26</t>
  </si>
  <si>
    <t>6,574</t>
  </si>
  <si>
    <t>*</t>
  </si>
  <si>
    <t>2020/10</t>
  </si>
  <si>
    <t>2019/10/29</t>
  </si>
  <si>
    <t>2020/10/27</t>
  </si>
  <si>
    <t>6,628</t>
  </si>
  <si>
    <t>7,021</t>
  </si>
  <si>
    <t>6,423</t>
  </si>
  <si>
    <t>31</t>
  </si>
  <si>
    <t>6,670</t>
  </si>
  <si>
    <t>2020/12</t>
  </si>
  <si>
    <t>2019/12/25</t>
  </si>
  <si>
    <t>2020/12/23</t>
  </si>
  <si>
    <t>6,639</t>
  </si>
  <si>
    <t>7,019</t>
  </si>
  <si>
    <t>6,405</t>
  </si>
  <si>
    <t>6,675</t>
  </si>
  <si>
    <t>2021/02</t>
  </si>
  <si>
    <t>2020/02/26</t>
  </si>
  <si>
    <t>2021/02/22</t>
  </si>
  <si>
    <t>6,619</t>
  </si>
  <si>
    <t>7,022</t>
  </si>
  <si>
    <t>17</t>
  </si>
  <si>
    <t>6,650.0000</t>
  </si>
  <si>
    <t>6,400</t>
  </si>
  <si>
    <t>6,679</t>
  </si>
  <si>
    <t>2021/04</t>
  </si>
  <si>
    <t>2020/04/27</t>
  </si>
  <si>
    <t>2021/04/26</t>
  </si>
  <si>
    <t>6,622</t>
  </si>
  <si>
    <t>7,025</t>
  </si>
  <si>
    <t>6,681</t>
  </si>
  <si>
    <t>2021/06</t>
  </si>
  <si>
    <t>2020/06/26</t>
  </si>
  <si>
    <t>2021/06/25</t>
  </si>
  <si>
    <t>6,625</t>
  </si>
  <si>
    <t>7,032</t>
  </si>
  <si>
    <t>05</t>
  </si>
  <si>
    <t>6,874.0000</t>
  </si>
  <si>
    <t>6,412</t>
  </si>
  <si>
    <t>21</t>
  </si>
  <si>
    <t>6,614.0000</t>
  </si>
  <si>
    <t>6,683</t>
  </si>
  <si>
    <t>2021/08</t>
  </si>
  <si>
    <t>2020/08/27</t>
  </si>
  <si>
    <t>2021/08/26</t>
  </si>
  <si>
    <t>27</t>
  </si>
  <si>
    <t>6,647</t>
  </si>
  <si>
    <t>28</t>
  </si>
  <si>
    <t>6,724</t>
  </si>
  <si>
    <t>6,546</t>
  </si>
  <si>
    <t>6,688</t>
  </si>
  <si>
    <t>金ミニ先物</t>
  </si>
  <si>
    <t>Gold Mini Futures</t>
  </si>
  <si>
    <t>2020/08/25</t>
  </si>
  <si>
    <t>6,629</t>
  </si>
  <si>
    <t>7,014</t>
  </si>
  <si>
    <t>6,450</t>
  </si>
  <si>
    <t>25</t>
  </si>
  <si>
    <t>2020/10/26</t>
  </si>
  <si>
    <t>6,704</t>
  </si>
  <si>
    <t>7,005</t>
  </si>
  <si>
    <t>6,451</t>
  </si>
  <si>
    <t>6,643</t>
  </si>
  <si>
    <t>2020/12/22</t>
  </si>
  <si>
    <t>6,744</t>
  </si>
  <si>
    <t>6,997</t>
  </si>
  <si>
    <t>6,430</t>
  </si>
  <si>
    <t>2021/02/19</t>
  </si>
  <si>
    <t>6,626</t>
  </si>
  <si>
    <t>6,374</t>
  </si>
  <si>
    <t>2021/04/23</t>
  </si>
  <si>
    <t>6,627</t>
  </si>
  <si>
    <t>7,026</t>
  </si>
  <si>
    <t>6,668</t>
  </si>
  <si>
    <t>2021/06/24</t>
  </si>
  <si>
    <t>6,632</t>
  </si>
  <si>
    <t>7,031</t>
  </si>
  <si>
    <t>6,414</t>
  </si>
  <si>
    <t>6,684</t>
  </si>
  <si>
    <t>2021/08/25</t>
  </si>
  <si>
    <t>6,646</t>
  </si>
  <si>
    <t>6,719</t>
  </si>
  <si>
    <t>6,550</t>
  </si>
  <si>
    <t>6,691</t>
  </si>
  <si>
    <t>金限日先物</t>
  </si>
  <si>
    <t>Gold Rolling-Spot Futures</t>
  </si>
  <si>
    <t>－</t>
  </si>
  <si>
    <t>7,074</t>
  </si>
  <si>
    <t>06</t>
  </si>
  <si>
    <t>7,004.0000</t>
  </si>
  <si>
    <t>6,456</t>
  </si>
  <si>
    <t>6,533.0000</t>
  </si>
  <si>
    <t>6,725</t>
  </si>
  <si>
    <t>銀先物</t>
  </si>
  <si>
    <t>Silver Futures</t>
  </si>
  <si>
    <t>82.1</t>
  </si>
  <si>
    <t>18</t>
  </si>
  <si>
    <t>98.7</t>
  </si>
  <si>
    <t>98.6</t>
  </si>
  <si>
    <t>80.8</t>
  </si>
  <si>
    <t>11</t>
  </si>
  <si>
    <t>98.4</t>
  </si>
  <si>
    <t>80.0</t>
  </si>
  <si>
    <t>97.2</t>
  </si>
  <si>
    <t>82.0</t>
  </si>
  <si>
    <t>99.7</t>
  </si>
  <si>
    <t>04</t>
  </si>
  <si>
    <t>81.5</t>
  </si>
  <si>
    <t>90.4</t>
  </si>
  <si>
    <t>82.3</t>
  </si>
  <si>
    <t>100.5</t>
  </si>
  <si>
    <t>81.6</t>
  </si>
  <si>
    <t>92.4</t>
  </si>
  <si>
    <t>81.0</t>
  </si>
  <si>
    <t>101.0</t>
  </si>
  <si>
    <t>80.9</t>
  </si>
  <si>
    <t>94.8</t>
  </si>
  <si>
    <t>101.3</t>
  </si>
  <si>
    <t>80.2</t>
  </si>
  <si>
    <t>94.6</t>
  </si>
  <si>
    <t>93.8</t>
  </si>
  <si>
    <t>95.0</t>
  </si>
  <si>
    <t>白金標準先物</t>
  </si>
  <si>
    <t>Platinum Standard Futures</t>
  </si>
  <si>
    <t>3,066</t>
  </si>
  <si>
    <t>3,379</t>
  </si>
  <si>
    <t>3,032</t>
  </si>
  <si>
    <t>3,166</t>
  </si>
  <si>
    <t>3,048</t>
  </si>
  <si>
    <t>3,376</t>
  </si>
  <si>
    <t>3,029</t>
  </si>
  <si>
    <t>3,190</t>
  </si>
  <si>
    <t>3,056</t>
  </si>
  <si>
    <t>3,386</t>
  </si>
  <si>
    <t>3,200.0000</t>
  </si>
  <si>
    <t>3,028</t>
  </si>
  <si>
    <t>3,370</t>
  </si>
  <si>
    <t>3,009</t>
  </si>
  <si>
    <t>3,179</t>
  </si>
  <si>
    <t>3,381</t>
  </si>
  <si>
    <t>3,181</t>
  </si>
  <si>
    <t>3,044</t>
  </si>
  <si>
    <t>3,390</t>
  </si>
  <si>
    <t>3,026</t>
  </si>
  <si>
    <t>3,186</t>
  </si>
  <si>
    <t>3,235</t>
  </si>
  <si>
    <t>3,138</t>
  </si>
  <si>
    <t>3,188</t>
  </si>
  <si>
    <t>白金ミニ先物</t>
  </si>
  <si>
    <t>Platinum Mini Futures</t>
  </si>
  <si>
    <t>3,064</t>
  </si>
  <si>
    <t>3,358</t>
  </si>
  <si>
    <t>3,165</t>
  </si>
  <si>
    <t>3,081</t>
  </si>
  <si>
    <t>3,350</t>
  </si>
  <si>
    <t>24</t>
  </si>
  <si>
    <t>3,068</t>
  </si>
  <si>
    <t>3,187</t>
  </si>
  <si>
    <t>3,080</t>
  </si>
  <si>
    <t>3,365</t>
  </si>
  <si>
    <t>3,052</t>
  </si>
  <si>
    <t>3,193</t>
  </si>
  <si>
    <t>3,020</t>
  </si>
  <si>
    <t>3,339</t>
  </si>
  <si>
    <t>3,169</t>
  </si>
  <si>
    <t>3,043</t>
  </si>
  <si>
    <t>3,382</t>
  </si>
  <si>
    <t>3,018</t>
  </si>
  <si>
    <t>3,162</t>
  </si>
  <si>
    <t>3,038</t>
  </si>
  <si>
    <t>3,398</t>
  </si>
  <si>
    <t>3,229</t>
  </si>
  <si>
    <t>3,145</t>
  </si>
  <si>
    <t>3,195</t>
  </si>
  <si>
    <t>白金限日先物</t>
  </si>
  <si>
    <t>Platinum Rolling-Spot Futures</t>
  </si>
  <si>
    <t>3,388</t>
  </si>
  <si>
    <t>3,210</t>
  </si>
  <si>
    <t>パラジウム先物</t>
  </si>
  <si>
    <t>Palladium Futures</t>
  </si>
  <si>
    <t>7,200</t>
  </si>
  <si>
    <t>7,817</t>
  </si>
  <si>
    <t>7,701</t>
  </si>
  <si>
    <t>7,500</t>
  </si>
  <si>
    <t>14</t>
  </si>
  <si>
    <t>7,548</t>
  </si>
  <si>
    <t>7,600</t>
  </si>
  <si>
    <t>7,627</t>
  </si>
  <si>
    <t>7,540</t>
  </si>
  <si>
    <t>7,342</t>
  </si>
  <si>
    <t>7,553</t>
  </si>
  <si>
    <t>7,529</t>
  </si>
  <si>
    <t>7,430</t>
  </si>
  <si>
    <t>7,048</t>
  </si>
  <si>
    <t>6,960</t>
  </si>
  <si>
    <t>7,517</t>
  </si>
  <si>
    <t>7,584</t>
  </si>
  <si>
    <t>7,331</t>
  </si>
  <si>
    <t>ゴム（RSS3）先物</t>
  </si>
  <si>
    <t>RSS3 Rubber Futures</t>
  </si>
  <si>
    <t>2020/02/25</t>
  </si>
  <si>
    <t>162.8</t>
  </si>
  <si>
    <t>172.0</t>
  </si>
  <si>
    <t>163.6000</t>
  </si>
  <si>
    <t>159.9</t>
  </si>
  <si>
    <t>162.5000</t>
  </si>
  <si>
    <t>2020/09</t>
  </si>
  <si>
    <t>2020/03/26</t>
  </si>
  <si>
    <t>2020/09/24</t>
  </si>
  <si>
    <t>160.5</t>
  </si>
  <si>
    <t>203.0</t>
  </si>
  <si>
    <t>179.0000</t>
  </si>
  <si>
    <t>159.6</t>
  </si>
  <si>
    <t>163.0000</t>
  </si>
  <si>
    <t>199.1</t>
  </si>
  <si>
    <t>2020/04/24</t>
  </si>
  <si>
    <t>160.4</t>
  </si>
  <si>
    <t>207.1</t>
  </si>
  <si>
    <t>166.2000</t>
  </si>
  <si>
    <t>160.2</t>
  </si>
  <si>
    <t>199.6</t>
  </si>
  <si>
    <t>2020/11</t>
  </si>
  <si>
    <t>2020/05/26</t>
  </si>
  <si>
    <t>2020/11/24</t>
  </si>
  <si>
    <t>161.2</t>
  </si>
  <si>
    <t>203.5</t>
  </si>
  <si>
    <t>19</t>
  </si>
  <si>
    <t>173.7000</t>
  </si>
  <si>
    <t>170.5000</t>
  </si>
  <si>
    <t>196.1</t>
  </si>
  <si>
    <t>2020/06/25</t>
  </si>
  <si>
    <t>161.7</t>
  </si>
  <si>
    <t>204.2</t>
  </si>
  <si>
    <t>175.4000</t>
  </si>
  <si>
    <t>161.3</t>
  </si>
  <si>
    <t>193.9</t>
  </si>
  <si>
    <t>2021/01</t>
  </si>
  <si>
    <t>2020/07/28</t>
  </si>
  <si>
    <t>2021/01/25</t>
  </si>
  <si>
    <t>163.3</t>
  </si>
  <si>
    <t>205.5</t>
  </si>
  <si>
    <t>162.4</t>
  </si>
  <si>
    <t>194.1</t>
  </si>
  <si>
    <t>179.0</t>
  </si>
  <si>
    <t>178.4</t>
  </si>
  <si>
    <t>194.5</t>
  </si>
  <si>
    <t>ゴム（TSR20）先物</t>
  </si>
  <si>
    <t>TSR20 Rubber Futures</t>
  </si>
  <si>
    <t>2020/03/02</t>
  </si>
  <si>
    <t>2020/08/31</t>
  </si>
  <si>
    <t>2020/04/01</t>
  </si>
  <si>
    <t>2020/09/30</t>
  </si>
  <si>
    <t>2020/05/01</t>
  </si>
  <si>
    <t>2020/10/30</t>
  </si>
  <si>
    <t>2020/06/01</t>
  </si>
  <si>
    <t>2020/11/30</t>
  </si>
  <si>
    <t>2020/07/01</t>
  </si>
  <si>
    <t>2020/12/30</t>
  </si>
  <si>
    <t>2020/08/03</t>
  </si>
  <si>
    <t>2021/01/29</t>
  </si>
  <si>
    <t>とうもろこし先物</t>
  </si>
  <si>
    <t>Corn Futures</t>
  </si>
  <si>
    <t>2019/08/16</t>
  </si>
  <si>
    <t>2020/08/14</t>
  </si>
  <si>
    <t>17,230</t>
  </si>
  <si>
    <t>17,700</t>
  </si>
  <si>
    <t>17,270.0000</t>
  </si>
  <si>
    <t>16,250</t>
  </si>
  <si>
    <t>13</t>
  </si>
  <si>
    <t>16,700.0000</t>
  </si>
  <si>
    <t>16,700</t>
  </si>
  <si>
    <t>2019/10/16</t>
  </si>
  <si>
    <t>2020/10/15</t>
  </si>
  <si>
    <t>22,400</t>
  </si>
  <si>
    <t>24,980</t>
  </si>
  <si>
    <t>2019/12/16</t>
  </si>
  <si>
    <t>2020/12/15</t>
  </si>
  <si>
    <t>21,440</t>
  </si>
  <si>
    <t>22,750</t>
  </si>
  <si>
    <t>21,320</t>
  </si>
  <si>
    <t>22,700</t>
  </si>
  <si>
    <t>2021/03</t>
  </si>
  <si>
    <t>2020/02/17</t>
  </si>
  <si>
    <t>2021/02/15</t>
  </si>
  <si>
    <t>21,540</t>
  </si>
  <si>
    <t>22,730</t>
  </si>
  <si>
    <t>21,290</t>
  </si>
  <si>
    <t>2021/05</t>
  </si>
  <si>
    <t>2020/04/16</t>
  </si>
  <si>
    <t>2021/04/15</t>
  </si>
  <si>
    <t>21,960</t>
  </si>
  <si>
    <t>22,900</t>
  </si>
  <si>
    <t>22,800</t>
  </si>
  <si>
    <t>2021/07</t>
  </si>
  <si>
    <t>2020/06/16</t>
  </si>
  <si>
    <t>2021/06/15</t>
  </si>
  <si>
    <t>22,570</t>
  </si>
  <si>
    <t>23,850</t>
  </si>
  <si>
    <t>22,320</t>
  </si>
  <si>
    <t>23,750</t>
  </si>
  <si>
    <t>2021/09</t>
  </si>
  <si>
    <t>2020/08/17</t>
  </si>
  <si>
    <t>2021/08/13</t>
  </si>
  <si>
    <t>23,220</t>
  </si>
  <si>
    <t>23,980</t>
  </si>
  <si>
    <t>23,140</t>
  </si>
  <si>
    <t>23,880</t>
  </si>
  <si>
    <t>一般大豆先物</t>
  </si>
  <si>
    <t>Soybean Futures</t>
  </si>
  <si>
    <t>小豆先物</t>
  </si>
  <si>
    <t>Azuki (Red Bean) Futures</t>
  </si>
  <si>
    <t>2020/03/27</t>
  </si>
  <si>
    <t>2020/09/25</t>
  </si>
  <si>
    <t>2020/05/27</t>
  </si>
  <si>
    <t>2020/11/25</t>
  </si>
  <si>
    <t>12,790</t>
  </si>
  <si>
    <t>11,750</t>
  </si>
  <si>
    <t>2020/07/29</t>
  </si>
  <si>
    <t>2021/01/26</t>
  </si>
  <si>
    <t>13,500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</si>
</sst>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84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40" t="s">
        <v>27</v>
      </c>
      <c r="B2" s="41"/>
      <c r="C2" s="41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42" t="s">
        <v>0</v>
      </c>
      <c r="B3" s="36" t="s">
        <v>7</v>
      </c>
      <c r="C3" s="36" t="s">
        <v>25</v>
      </c>
      <c r="D3" s="32" t="s">
        <v>1</v>
      </c>
      <c r="E3" s="44" t="s">
        <v>5</v>
      </c>
      <c r="F3" s="45"/>
      <c r="G3" s="49" t="s">
        <v>24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32" t="s">
        <v>30</v>
      </c>
      <c r="T3" s="51" t="s">
        <v>23</v>
      </c>
      <c r="U3" s="51"/>
      <c r="V3" s="51" t="s">
        <v>22</v>
      </c>
      <c r="W3" s="51"/>
      <c r="X3" s="46" t="s">
        <v>21</v>
      </c>
      <c r="Y3" s="47"/>
      <c r="Z3" s="36" t="s">
        <v>28</v>
      </c>
      <c r="AA3" s="25" t="s">
        <v>20</v>
      </c>
    </row>
    <row customHeight="1" ht="9" r="4" spans="1:27">
      <c r="A4" s="43"/>
      <c r="B4" s="37"/>
      <c r="C4" s="37"/>
      <c r="D4" s="35"/>
      <c r="E4" s="46"/>
      <c r="F4" s="47"/>
      <c r="G4" s="27" t="s">
        <v>6</v>
      </c>
      <c r="H4" s="29" t="s">
        <v>31</v>
      </c>
      <c r="I4" s="27" t="s">
        <v>6</v>
      </c>
      <c r="J4" s="33" t="s">
        <v>32</v>
      </c>
      <c r="K4" s="31" t="s">
        <v>2</v>
      </c>
      <c r="L4" s="31"/>
      <c r="M4" s="27" t="s">
        <v>6</v>
      </c>
      <c r="N4" s="33" t="s">
        <v>33</v>
      </c>
      <c r="O4" s="31" t="s">
        <v>2</v>
      </c>
      <c r="P4" s="31"/>
      <c r="Q4" s="27" t="s">
        <v>6</v>
      </c>
      <c r="R4" s="29" t="s">
        <v>34</v>
      </c>
      <c r="S4" s="35"/>
      <c r="T4" s="32" t="s">
        <v>3</v>
      </c>
      <c r="U4" s="35" t="s">
        <v>19</v>
      </c>
      <c r="V4" s="32" t="s">
        <v>3</v>
      </c>
      <c r="W4" s="35" t="s">
        <v>18</v>
      </c>
      <c r="X4" s="46"/>
      <c r="Y4" s="47"/>
      <c r="Z4" s="37"/>
      <c r="AA4" s="26"/>
    </row>
    <row customHeight="1" ht="27" r="5" spans="1:27">
      <c r="A5" s="43"/>
      <c r="B5" s="37"/>
      <c r="C5" s="37"/>
      <c r="D5" s="35"/>
      <c r="E5" s="48"/>
      <c r="F5" s="30"/>
      <c r="G5" s="28"/>
      <c r="H5" s="30"/>
      <c r="I5" s="28"/>
      <c r="J5" s="34"/>
      <c r="K5" s="15" t="s">
        <v>17</v>
      </c>
      <c r="L5" s="16" t="s">
        <v>35</v>
      </c>
      <c r="M5" s="28"/>
      <c r="N5" s="34"/>
      <c r="O5" s="15" t="s">
        <v>17</v>
      </c>
      <c r="P5" s="16" t="s">
        <v>35</v>
      </c>
      <c r="Q5" s="28"/>
      <c r="R5" s="30"/>
      <c r="S5" s="35"/>
      <c r="T5" s="32"/>
      <c r="U5" s="35"/>
      <c r="V5" s="32"/>
      <c r="W5" s="35"/>
      <c r="X5" s="46"/>
      <c r="Y5" s="30"/>
      <c r="Z5" s="32"/>
      <c r="AA5" s="26"/>
    </row>
    <row customHeight="1" ht="36" r="6" spans="1:27">
      <c r="A6" s="17" t="s">
        <v>16</v>
      </c>
      <c r="B6" s="32"/>
      <c r="C6" s="32"/>
      <c r="D6" s="18" t="s">
        <v>4</v>
      </c>
      <c r="E6" s="52" t="s">
        <v>15</v>
      </c>
      <c r="F6" s="53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52" t="s">
        <v>9</v>
      </c>
      <c r="Y6" s="53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42</v>
      </c>
      <c r="E7" s="7" t="s">
        <v>45</v>
      </c>
      <c r="F7" s="7" t="s">
        <v>46</v>
      </c>
      <c r="G7" s="3" t="s">
        <v>47</v>
      </c>
      <c r="H7" s="6" t="s">
        <v>48</v>
      </c>
      <c r="I7" s="3" t="s">
        <v>49</v>
      </c>
      <c r="J7" s="6" t="s">
        <v>50</v>
      </c>
      <c r="K7" s="3"/>
      <c r="L7" s="6"/>
      <c r="M7" s="3" t="s">
        <v>51</v>
      </c>
      <c r="N7" s="6" t="s">
        <v>52</v>
      </c>
      <c r="O7" s="3"/>
      <c r="P7" s="6"/>
      <c r="Q7" s="3" t="s">
        <v>53</v>
      </c>
      <c r="R7" s="6" t="s">
        <v>54</v>
      </c>
      <c r="S7" s="5" t="n">
        <f>6707.12</f>
        <v>6707.12</v>
      </c>
      <c r="T7" s="4" t="n">
        <f>1104</f>
        <v>1104.0</v>
      </c>
      <c r="U7" s="4"/>
      <c r="V7" s="4" t="n">
        <f>7422603000</f>
        <v>7.422603E9</v>
      </c>
      <c r="W7" s="4"/>
      <c r="X7" s="3" t="s">
        <v>55</v>
      </c>
      <c r="Y7" s="2" t="n">
        <f>522</f>
        <v>522.0</v>
      </c>
      <c r="Z7" s="2" t="str">
        <f>"－"</f>
        <v>－</v>
      </c>
      <c r="AA7" s="1" t="n">
        <f>17</f>
        <v>17.0</v>
      </c>
    </row>
    <row r="8">
      <c r="A8" s="9" t="s">
        <v>42</v>
      </c>
      <c r="B8" s="8" t="s">
        <v>43</v>
      </c>
      <c r="C8" s="8" t="s">
        <v>44</v>
      </c>
      <c r="D8" s="8" t="s">
        <v>56</v>
      </c>
      <c r="E8" s="7" t="s">
        <v>57</v>
      </c>
      <c r="F8" s="7" t="s">
        <v>58</v>
      </c>
      <c r="G8" s="3" t="s">
        <v>47</v>
      </c>
      <c r="H8" s="6" t="s">
        <v>59</v>
      </c>
      <c r="I8" s="3" t="s">
        <v>49</v>
      </c>
      <c r="J8" s="6" t="s">
        <v>60</v>
      </c>
      <c r="K8" s="3"/>
      <c r="L8" s="6"/>
      <c r="M8" s="3" t="s">
        <v>51</v>
      </c>
      <c r="N8" s="6" t="s">
        <v>61</v>
      </c>
      <c r="O8" s="3"/>
      <c r="P8" s="6"/>
      <c r="Q8" s="3" t="s">
        <v>62</v>
      </c>
      <c r="R8" s="6" t="s">
        <v>63</v>
      </c>
      <c r="S8" s="5" t="n">
        <f>6693.5</f>
        <v>6693.5</v>
      </c>
      <c r="T8" s="4" t="n">
        <f>1348</f>
        <v>1348.0</v>
      </c>
      <c r="U8" s="4"/>
      <c r="V8" s="4" t="n">
        <f>9011708000</f>
        <v>9.011708E9</v>
      </c>
      <c r="W8" s="4"/>
      <c r="X8" s="3"/>
      <c r="Y8" s="2" t="n">
        <f>1413</f>
        <v>1413.0</v>
      </c>
      <c r="Z8" s="2" t="str">
        <f>"－"</f>
        <v>－</v>
      </c>
      <c r="AA8" s="1" t="n">
        <f>20</f>
        <v>20.0</v>
      </c>
    </row>
    <row r="9">
      <c r="A9" s="9" t="s">
        <v>42</v>
      </c>
      <c r="B9" s="8" t="s">
        <v>43</v>
      </c>
      <c r="C9" s="8" t="s">
        <v>44</v>
      </c>
      <c r="D9" s="8" t="s">
        <v>64</v>
      </c>
      <c r="E9" s="7" t="s">
        <v>65</v>
      </c>
      <c r="F9" s="7" t="s">
        <v>66</v>
      </c>
      <c r="G9" s="3" t="s">
        <v>47</v>
      </c>
      <c r="H9" s="6" t="s">
        <v>67</v>
      </c>
      <c r="I9" s="3" t="s">
        <v>49</v>
      </c>
      <c r="J9" s="6" t="s">
        <v>68</v>
      </c>
      <c r="K9" s="3"/>
      <c r="L9" s="6"/>
      <c r="M9" s="3" t="s">
        <v>51</v>
      </c>
      <c r="N9" s="6" t="s">
        <v>69</v>
      </c>
      <c r="O9" s="3"/>
      <c r="P9" s="6"/>
      <c r="Q9" s="3" t="s">
        <v>62</v>
      </c>
      <c r="R9" s="6" t="s">
        <v>70</v>
      </c>
      <c r="S9" s="5" t="n">
        <f>6697.1</f>
        <v>6697.1</v>
      </c>
      <c r="T9" s="4" t="n">
        <f>1847</f>
        <v>1847.0</v>
      </c>
      <c r="U9" s="4"/>
      <c r="V9" s="4" t="n">
        <f>12374846000</f>
        <v>1.2374846E10</v>
      </c>
      <c r="W9" s="4"/>
      <c r="X9" s="3"/>
      <c r="Y9" s="2" t="n">
        <f>1276</f>
        <v>1276.0</v>
      </c>
      <c r="Z9" s="2" t="str">
        <f>"－"</f>
        <v>－</v>
      </c>
      <c r="AA9" s="1" t="n">
        <f>20</f>
        <v>20.0</v>
      </c>
    </row>
    <row r="10">
      <c r="A10" s="9" t="s">
        <v>42</v>
      </c>
      <c r="B10" s="8" t="s">
        <v>43</v>
      </c>
      <c r="C10" s="8" t="s">
        <v>44</v>
      </c>
      <c r="D10" s="8" t="s">
        <v>71</v>
      </c>
      <c r="E10" s="7" t="s">
        <v>72</v>
      </c>
      <c r="F10" s="7" t="s">
        <v>73</v>
      </c>
      <c r="G10" s="3" t="s">
        <v>47</v>
      </c>
      <c r="H10" s="6" t="s">
        <v>74</v>
      </c>
      <c r="I10" s="3" t="s">
        <v>49</v>
      </c>
      <c r="J10" s="6" t="s">
        <v>75</v>
      </c>
      <c r="K10" s="3" t="s">
        <v>76</v>
      </c>
      <c r="L10" s="6" t="s">
        <v>77</v>
      </c>
      <c r="M10" s="3" t="s">
        <v>51</v>
      </c>
      <c r="N10" s="6" t="s">
        <v>78</v>
      </c>
      <c r="O10" s="3" t="s">
        <v>76</v>
      </c>
      <c r="P10" s="6" t="s">
        <v>77</v>
      </c>
      <c r="Q10" s="3" t="s">
        <v>62</v>
      </c>
      <c r="R10" s="6" t="s">
        <v>79</v>
      </c>
      <c r="S10" s="5" t="n">
        <f>6697.85</f>
        <v>6697.85</v>
      </c>
      <c r="T10" s="4" t="n">
        <f>12244</f>
        <v>12244.0</v>
      </c>
      <c r="U10" s="4" t="n">
        <v>2.0</v>
      </c>
      <c r="V10" s="4" t="n">
        <f>82327175000</f>
        <v>8.2327175E10</v>
      </c>
      <c r="W10" s="4" t="n">
        <v>1.33E7</v>
      </c>
      <c r="X10" s="3"/>
      <c r="Y10" s="2" t="n">
        <f>4830</f>
        <v>4830.0</v>
      </c>
      <c r="Z10" s="2" t="str">
        <f>"－"</f>
        <v>－</v>
      </c>
      <c r="AA10" s="1" t="n">
        <f>20</f>
        <v>20.0</v>
      </c>
    </row>
    <row r="11">
      <c r="A11" s="9" t="s">
        <v>42</v>
      </c>
      <c r="B11" s="8" t="s">
        <v>43</v>
      </c>
      <c r="C11" s="8" t="s">
        <v>44</v>
      </c>
      <c r="D11" s="8" t="s">
        <v>80</v>
      </c>
      <c r="E11" s="7" t="s">
        <v>81</v>
      </c>
      <c r="F11" s="7" t="s">
        <v>82</v>
      </c>
      <c r="G11" s="3" t="s">
        <v>47</v>
      </c>
      <c r="H11" s="6" t="s">
        <v>83</v>
      </c>
      <c r="I11" s="3" t="s">
        <v>49</v>
      </c>
      <c r="J11" s="6" t="s">
        <v>84</v>
      </c>
      <c r="K11" s="3"/>
      <c r="L11" s="6"/>
      <c r="M11" s="3" t="s">
        <v>51</v>
      </c>
      <c r="N11" s="6" t="s">
        <v>69</v>
      </c>
      <c r="O11" s="3"/>
      <c r="P11" s="6"/>
      <c r="Q11" s="3" t="s">
        <v>62</v>
      </c>
      <c r="R11" s="6" t="s">
        <v>85</v>
      </c>
      <c r="S11" s="5" t="n">
        <f>6700.35</f>
        <v>6700.35</v>
      </c>
      <c r="T11" s="4" t="n">
        <f>89914</f>
        <v>89914.0</v>
      </c>
      <c r="U11" s="4"/>
      <c r="V11" s="4" t="n">
        <f>603307331000</f>
        <v>6.03307331E11</v>
      </c>
      <c r="W11" s="4"/>
      <c r="X11" s="3"/>
      <c r="Y11" s="2" t="n">
        <f>5671</f>
        <v>5671.0</v>
      </c>
      <c r="Z11" s="2" t="str">
        <f>"－"</f>
        <v>－</v>
      </c>
      <c r="AA11" s="1" t="n">
        <f>20</f>
        <v>20.0</v>
      </c>
    </row>
    <row r="12">
      <c r="A12" s="9" t="s">
        <v>42</v>
      </c>
      <c r="B12" s="8" t="s">
        <v>43</v>
      </c>
      <c r="C12" s="8" t="s">
        <v>44</v>
      </c>
      <c r="D12" s="8" t="s">
        <v>86</v>
      </c>
      <c r="E12" s="7" t="s">
        <v>87</v>
      </c>
      <c r="F12" s="7" t="s">
        <v>88</v>
      </c>
      <c r="G12" s="3" t="s">
        <v>47</v>
      </c>
      <c r="H12" s="6" t="s">
        <v>89</v>
      </c>
      <c r="I12" s="3" t="s">
        <v>49</v>
      </c>
      <c r="J12" s="6" t="s">
        <v>90</v>
      </c>
      <c r="K12" s="3" t="s">
        <v>91</v>
      </c>
      <c r="L12" s="6" t="s">
        <v>92</v>
      </c>
      <c r="M12" s="3" t="s">
        <v>51</v>
      </c>
      <c r="N12" s="6" t="s">
        <v>93</v>
      </c>
      <c r="O12" s="3" t="s">
        <v>94</v>
      </c>
      <c r="P12" s="6" t="s">
        <v>95</v>
      </c>
      <c r="Q12" s="3" t="s">
        <v>62</v>
      </c>
      <c r="R12" s="6" t="s">
        <v>96</v>
      </c>
      <c r="S12" s="5" t="n">
        <f>6705.6</f>
        <v>6705.6</v>
      </c>
      <c r="T12" s="4" t="n">
        <f>842055</f>
        <v>842055.0</v>
      </c>
      <c r="U12" s="4" t="n">
        <v>19.0</v>
      </c>
      <c r="V12" s="4" t="n">
        <f>5657661012000</f>
        <v>5.657661012E12</v>
      </c>
      <c r="W12" s="4" t="n">
        <v>1.2625E8</v>
      </c>
      <c r="X12" s="3"/>
      <c r="Y12" s="2" t="n">
        <f>25999</f>
        <v>25999.0</v>
      </c>
      <c r="Z12" s="2" t="str">
        <f>"－"</f>
        <v>－</v>
      </c>
      <c r="AA12" s="1" t="n">
        <f>20</f>
        <v>20.0</v>
      </c>
    </row>
    <row r="13">
      <c r="A13" s="9" t="s">
        <v>42</v>
      </c>
      <c r="B13" s="8" t="s">
        <v>43</v>
      </c>
      <c r="C13" s="8" t="s">
        <v>44</v>
      </c>
      <c r="D13" s="8" t="s">
        <v>97</v>
      </c>
      <c r="E13" s="7" t="s">
        <v>98</v>
      </c>
      <c r="F13" s="7" t="s">
        <v>99</v>
      </c>
      <c r="G13" s="3" t="s">
        <v>100</v>
      </c>
      <c r="H13" s="6" t="s">
        <v>101</v>
      </c>
      <c r="I13" s="3" t="s">
        <v>102</v>
      </c>
      <c r="J13" s="6" t="s">
        <v>103</v>
      </c>
      <c r="K13" s="3"/>
      <c r="L13" s="6"/>
      <c r="M13" s="3" t="s">
        <v>102</v>
      </c>
      <c r="N13" s="6" t="s">
        <v>104</v>
      </c>
      <c r="O13" s="3"/>
      <c r="P13" s="6"/>
      <c r="Q13" s="3" t="s">
        <v>62</v>
      </c>
      <c r="R13" s="6" t="s">
        <v>105</v>
      </c>
      <c r="S13" s="5" t="n">
        <f>6648.67</f>
        <v>6648.67</v>
      </c>
      <c r="T13" s="4" t="n">
        <f>39351</f>
        <v>39351.0</v>
      </c>
      <c r="U13" s="4"/>
      <c r="V13" s="4" t="n">
        <f>261708201000</f>
        <v>2.61708201E11</v>
      </c>
      <c r="W13" s="4"/>
      <c r="X13" s="3"/>
      <c r="Y13" s="2" t="n">
        <f>5198</f>
        <v>5198.0</v>
      </c>
      <c r="Z13" s="2" t="str">
        <f>"－"</f>
        <v>－</v>
      </c>
      <c r="AA13" s="1" t="n">
        <f>3</f>
        <v>3.0</v>
      </c>
    </row>
    <row r="14">
      <c r="A14" s="9" t="s">
        <v>42</v>
      </c>
      <c r="B14" s="8" t="s">
        <v>106</v>
      </c>
      <c r="C14" s="8" t="s">
        <v>107</v>
      </c>
      <c r="D14" s="8" t="s">
        <v>42</v>
      </c>
      <c r="E14" s="7" t="s">
        <v>45</v>
      </c>
      <c r="F14" s="7" t="s">
        <v>108</v>
      </c>
      <c r="G14" s="3" t="s">
        <v>47</v>
      </c>
      <c r="H14" s="6" t="s">
        <v>109</v>
      </c>
      <c r="I14" s="3" t="s">
        <v>49</v>
      </c>
      <c r="J14" s="6" t="s">
        <v>110</v>
      </c>
      <c r="K14" s="3"/>
      <c r="L14" s="6"/>
      <c r="M14" s="3" t="s">
        <v>51</v>
      </c>
      <c r="N14" s="6" t="s">
        <v>111</v>
      </c>
      <c r="O14" s="3"/>
      <c r="P14" s="6"/>
      <c r="Q14" s="3" t="s">
        <v>112</v>
      </c>
      <c r="R14" s="6" t="s">
        <v>54</v>
      </c>
      <c r="S14" s="5" t="n">
        <f>6715.44</f>
        <v>6715.44</v>
      </c>
      <c r="T14" s="4" t="n">
        <f>1386</f>
        <v>1386.0</v>
      </c>
      <c r="U14" s="4"/>
      <c r="V14" s="4" t="n">
        <f>936088000</f>
        <v>9.36088E8</v>
      </c>
      <c r="W14" s="4"/>
      <c r="X14" s="3" t="s">
        <v>55</v>
      </c>
      <c r="Y14" s="2" t="n">
        <f>763</f>
        <v>763.0</v>
      </c>
      <c r="Z14" s="2" t="str">
        <f>"－"</f>
        <v>－</v>
      </c>
      <c r="AA14" s="1" t="n">
        <f>16</f>
        <v>16.0</v>
      </c>
    </row>
    <row r="15">
      <c r="A15" s="9" t="s">
        <v>42</v>
      </c>
      <c r="B15" s="8" t="s">
        <v>106</v>
      </c>
      <c r="C15" s="8" t="s">
        <v>107</v>
      </c>
      <c r="D15" s="8" t="s">
        <v>56</v>
      </c>
      <c r="E15" s="7" t="s">
        <v>57</v>
      </c>
      <c r="F15" s="7" t="s">
        <v>113</v>
      </c>
      <c r="G15" s="3" t="s">
        <v>47</v>
      </c>
      <c r="H15" s="6" t="s">
        <v>114</v>
      </c>
      <c r="I15" s="3" t="s">
        <v>49</v>
      </c>
      <c r="J15" s="6" t="s">
        <v>115</v>
      </c>
      <c r="K15" s="3"/>
      <c r="L15" s="6"/>
      <c r="M15" s="3" t="s">
        <v>51</v>
      </c>
      <c r="N15" s="6" t="s">
        <v>116</v>
      </c>
      <c r="O15" s="3"/>
      <c r="P15" s="6"/>
      <c r="Q15" s="3" t="s">
        <v>62</v>
      </c>
      <c r="R15" s="6" t="s">
        <v>117</v>
      </c>
      <c r="S15" s="5" t="n">
        <f>6693.5</f>
        <v>6693.5</v>
      </c>
      <c r="T15" s="4" t="n">
        <f>341</f>
        <v>341.0</v>
      </c>
      <c r="U15" s="4"/>
      <c r="V15" s="4" t="n">
        <f>228136700</f>
        <v>2.281367E8</v>
      </c>
      <c r="W15" s="4"/>
      <c r="X15" s="3"/>
      <c r="Y15" s="2" t="n">
        <f>2108</f>
        <v>2108.0</v>
      </c>
      <c r="Z15" s="2" t="str">
        <f>"－"</f>
        <v>－</v>
      </c>
      <c r="AA15" s="1" t="n">
        <f>20</f>
        <v>20.0</v>
      </c>
    </row>
    <row r="16">
      <c r="A16" s="9" t="s">
        <v>42</v>
      </c>
      <c r="B16" s="8" t="s">
        <v>106</v>
      </c>
      <c r="C16" s="8" t="s">
        <v>107</v>
      </c>
      <c r="D16" s="8" t="s">
        <v>64</v>
      </c>
      <c r="E16" s="7" t="s">
        <v>65</v>
      </c>
      <c r="F16" s="7" t="s">
        <v>118</v>
      </c>
      <c r="G16" s="3" t="s">
        <v>47</v>
      </c>
      <c r="H16" s="6" t="s">
        <v>119</v>
      </c>
      <c r="I16" s="3" t="s">
        <v>49</v>
      </c>
      <c r="J16" s="6" t="s">
        <v>120</v>
      </c>
      <c r="K16" s="3"/>
      <c r="L16" s="6"/>
      <c r="M16" s="3" t="s">
        <v>51</v>
      </c>
      <c r="N16" s="6" t="s">
        <v>121</v>
      </c>
      <c r="O16" s="3"/>
      <c r="P16" s="6"/>
      <c r="Q16" s="3" t="s">
        <v>62</v>
      </c>
      <c r="R16" s="6" t="s">
        <v>59</v>
      </c>
      <c r="S16" s="5" t="n">
        <f>6697.1</f>
        <v>6697.1</v>
      </c>
      <c r="T16" s="4" t="n">
        <f>310</f>
        <v>310.0</v>
      </c>
      <c r="U16" s="4"/>
      <c r="V16" s="4" t="n">
        <f>207709100</f>
        <v>2.077091E8</v>
      </c>
      <c r="W16" s="4"/>
      <c r="X16" s="3"/>
      <c r="Y16" s="2" t="n">
        <f>4167</f>
        <v>4167.0</v>
      </c>
      <c r="Z16" s="2" t="str">
        <f>"－"</f>
        <v>－</v>
      </c>
      <c r="AA16" s="1" t="n">
        <f>20</f>
        <v>20.0</v>
      </c>
    </row>
    <row r="17">
      <c r="A17" s="9" t="s">
        <v>42</v>
      </c>
      <c r="B17" s="8" t="s">
        <v>106</v>
      </c>
      <c r="C17" s="8" t="s">
        <v>107</v>
      </c>
      <c r="D17" s="8" t="s">
        <v>71</v>
      </c>
      <c r="E17" s="7" t="s">
        <v>72</v>
      </c>
      <c r="F17" s="7" t="s">
        <v>122</v>
      </c>
      <c r="G17" s="3" t="s">
        <v>47</v>
      </c>
      <c r="H17" s="6" t="s">
        <v>123</v>
      </c>
      <c r="I17" s="3" t="s">
        <v>49</v>
      </c>
      <c r="J17" s="6" t="s">
        <v>50</v>
      </c>
      <c r="K17" s="3"/>
      <c r="L17" s="6"/>
      <c r="M17" s="3" t="s">
        <v>51</v>
      </c>
      <c r="N17" s="6" t="s">
        <v>124</v>
      </c>
      <c r="O17" s="3"/>
      <c r="P17" s="6"/>
      <c r="Q17" s="3" t="s">
        <v>62</v>
      </c>
      <c r="R17" s="6" t="s">
        <v>79</v>
      </c>
      <c r="S17" s="5" t="n">
        <f>6697.85</f>
        <v>6697.85</v>
      </c>
      <c r="T17" s="4" t="n">
        <f>579</f>
        <v>579.0</v>
      </c>
      <c r="U17" s="4"/>
      <c r="V17" s="4" t="n">
        <f>389419000</f>
        <v>3.89419E8</v>
      </c>
      <c r="W17" s="4"/>
      <c r="X17" s="3"/>
      <c r="Y17" s="2" t="n">
        <f>762</f>
        <v>762.0</v>
      </c>
      <c r="Z17" s="2" t="str">
        <f>"－"</f>
        <v>－</v>
      </c>
      <c r="AA17" s="1" t="n">
        <f>20</f>
        <v>20.0</v>
      </c>
    </row>
    <row r="18">
      <c r="A18" s="9" t="s">
        <v>42</v>
      </c>
      <c r="B18" s="8" t="s">
        <v>106</v>
      </c>
      <c r="C18" s="8" t="s">
        <v>107</v>
      </c>
      <c r="D18" s="8" t="s">
        <v>80</v>
      </c>
      <c r="E18" s="7" t="s">
        <v>81</v>
      </c>
      <c r="F18" s="7" t="s">
        <v>125</v>
      </c>
      <c r="G18" s="3" t="s">
        <v>47</v>
      </c>
      <c r="H18" s="6" t="s">
        <v>126</v>
      </c>
      <c r="I18" s="3" t="s">
        <v>49</v>
      </c>
      <c r="J18" s="6" t="s">
        <v>127</v>
      </c>
      <c r="K18" s="3"/>
      <c r="L18" s="6"/>
      <c r="M18" s="3" t="s">
        <v>51</v>
      </c>
      <c r="N18" s="6" t="s">
        <v>69</v>
      </c>
      <c r="O18" s="3"/>
      <c r="P18" s="6"/>
      <c r="Q18" s="3" t="s">
        <v>62</v>
      </c>
      <c r="R18" s="6" t="s">
        <v>128</v>
      </c>
      <c r="S18" s="5" t="n">
        <f>6700.35</f>
        <v>6700.35</v>
      </c>
      <c r="T18" s="4" t="n">
        <f>8539</f>
        <v>8539.0</v>
      </c>
      <c r="U18" s="4"/>
      <c r="V18" s="4" t="n">
        <f>5758998100</f>
        <v>5.7589981E9</v>
      </c>
      <c r="W18" s="4"/>
      <c r="X18" s="3"/>
      <c r="Y18" s="2" t="n">
        <f>1617</f>
        <v>1617.0</v>
      </c>
      <c r="Z18" s="2" t="str">
        <f>"－"</f>
        <v>－</v>
      </c>
      <c r="AA18" s="1" t="n">
        <f>20</f>
        <v>20.0</v>
      </c>
    </row>
    <row r="19">
      <c r="A19" s="9" t="s">
        <v>42</v>
      </c>
      <c r="B19" s="8" t="s">
        <v>106</v>
      </c>
      <c r="C19" s="8" t="s">
        <v>107</v>
      </c>
      <c r="D19" s="8" t="s">
        <v>86</v>
      </c>
      <c r="E19" s="7" t="s">
        <v>87</v>
      </c>
      <c r="F19" s="7" t="s">
        <v>129</v>
      </c>
      <c r="G19" s="3" t="s">
        <v>47</v>
      </c>
      <c r="H19" s="6" t="s">
        <v>130</v>
      </c>
      <c r="I19" s="3" t="s">
        <v>49</v>
      </c>
      <c r="J19" s="6" t="s">
        <v>131</v>
      </c>
      <c r="K19" s="3"/>
      <c r="L19" s="6"/>
      <c r="M19" s="3" t="s">
        <v>51</v>
      </c>
      <c r="N19" s="6" t="s">
        <v>132</v>
      </c>
      <c r="O19" s="3"/>
      <c r="P19" s="6"/>
      <c r="Q19" s="3" t="s">
        <v>62</v>
      </c>
      <c r="R19" s="6" t="s">
        <v>133</v>
      </c>
      <c r="S19" s="5" t="n">
        <f>6705.6</f>
        <v>6705.6</v>
      </c>
      <c r="T19" s="4" t="n">
        <f>167020</f>
        <v>167020.0</v>
      </c>
      <c r="U19" s="4"/>
      <c r="V19" s="4" t="n">
        <f>112681201300</f>
        <v>1.126812013E11</v>
      </c>
      <c r="W19" s="4"/>
      <c r="X19" s="3"/>
      <c r="Y19" s="2" t="n">
        <f>5026</f>
        <v>5026.0</v>
      </c>
      <c r="Z19" s="2" t="str">
        <f>"－"</f>
        <v>－</v>
      </c>
      <c r="AA19" s="1" t="n">
        <f>20</f>
        <v>20.0</v>
      </c>
    </row>
    <row r="20">
      <c r="A20" s="9" t="s">
        <v>42</v>
      </c>
      <c r="B20" s="8" t="s">
        <v>106</v>
      </c>
      <c r="C20" s="8" t="s">
        <v>107</v>
      </c>
      <c r="D20" s="8" t="s">
        <v>97</v>
      </c>
      <c r="E20" s="7" t="s">
        <v>98</v>
      </c>
      <c r="F20" s="7" t="s">
        <v>134</v>
      </c>
      <c r="G20" s="3" t="s">
        <v>100</v>
      </c>
      <c r="H20" s="6" t="s">
        <v>135</v>
      </c>
      <c r="I20" s="3" t="s">
        <v>102</v>
      </c>
      <c r="J20" s="6" t="s">
        <v>136</v>
      </c>
      <c r="K20" s="3"/>
      <c r="L20" s="6"/>
      <c r="M20" s="3" t="s">
        <v>102</v>
      </c>
      <c r="N20" s="6" t="s">
        <v>137</v>
      </c>
      <c r="O20" s="3"/>
      <c r="P20" s="6"/>
      <c r="Q20" s="3" t="s">
        <v>62</v>
      </c>
      <c r="R20" s="6" t="s">
        <v>138</v>
      </c>
      <c r="S20" s="5" t="n">
        <f>6648.67</f>
        <v>6648.67</v>
      </c>
      <c r="T20" s="4" t="n">
        <f>9677</f>
        <v>9677.0</v>
      </c>
      <c r="U20" s="4"/>
      <c r="V20" s="4" t="n">
        <f>6436076400</f>
        <v>6.4360764E9</v>
      </c>
      <c r="W20" s="4"/>
      <c r="X20" s="3"/>
      <c r="Y20" s="2" t="n">
        <f>860</f>
        <v>860.0</v>
      </c>
      <c r="Z20" s="2" t="str">
        <f>"－"</f>
        <v>－</v>
      </c>
      <c r="AA20" s="1" t="n">
        <f>3</f>
        <v>3.0</v>
      </c>
    </row>
    <row r="21">
      <c r="A21" s="9" t="s">
        <v>42</v>
      </c>
      <c r="B21" s="8" t="s">
        <v>139</v>
      </c>
      <c r="C21" s="8" t="s">
        <v>140</v>
      </c>
      <c r="D21" s="8" t="s">
        <v>141</v>
      </c>
      <c r="E21" s="7" t="s">
        <v>141</v>
      </c>
      <c r="F21" s="7" t="s">
        <v>141</v>
      </c>
      <c r="G21" s="3" t="s">
        <v>47</v>
      </c>
      <c r="H21" s="6" t="s">
        <v>128</v>
      </c>
      <c r="I21" s="3" t="s">
        <v>49</v>
      </c>
      <c r="J21" s="6" t="s">
        <v>142</v>
      </c>
      <c r="K21" s="3" t="s">
        <v>143</v>
      </c>
      <c r="L21" s="6" t="s">
        <v>144</v>
      </c>
      <c r="M21" s="3" t="s">
        <v>51</v>
      </c>
      <c r="N21" s="6" t="s">
        <v>145</v>
      </c>
      <c r="O21" s="3" t="s">
        <v>51</v>
      </c>
      <c r="P21" s="6" t="s">
        <v>146</v>
      </c>
      <c r="Q21" s="3" t="s">
        <v>62</v>
      </c>
      <c r="R21" s="6" t="s">
        <v>147</v>
      </c>
      <c r="S21" s="5" t="n">
        <f>6689.65</f>
        <v>6689.65</v>
      </c>
      <c r="T21" s="4" t="n">
        <f>187818</f>
        <v>187818.0</v>
      </c>
      <c r="U21" s="4" t="n">
        <v>3021.0</v>
      </c>
      <c r="V21" s="4" t="n">
        <f>127043369100</f>
        <v>1.270433691E11</v>
      </c>
      <c r="W21" s="4" t="n">
        <v>2.0873703E9</v>
      </c>
      <c r="X21" s="3"/>
      <c r="Y21" s="2" t="n">
        <f>50366</f>
        <v>50366.0</v>
      </c>
      <c r="Z21" s="2" t="str">
        <f>"－"</f>
        <v>－</v>
      </c>
      <c r="AA21" s="1" t="n">
        <f>20</f>
        <v>20.0</v>
      </c>
    </row>
    <row r="22">
      <c r="A22" s="9" t="s">
        <v>42</v>
      </c>
      <c r="B22" s="8" t="s">
        <v>148</v>
      </c>
      <c r="C22" s="8" t="s">
        <v>149</v>
      </c>
      <c r="D22" s="8" t="s">
        <v>42</v>
      </c>
      <c r="E22" s="7" t="s">
        <v>45</v>
      </c>
      <c r="F22" s="7" t="s">
        <v>46</v>
      </c>
      <c r="G22" s="3" t="s">
        <v>47</v>
      </c>
      <c r="H22" s="6" t="s">
        <v>150</v>
      </c>
      <c r="I22" s="3" t="s">
        <v>151</v>
      </c>
      <c r="J22" s="6" t="s">
        <v>152</v>
      </c>
      <c r="K22" s="3"/>
      <c r="L22" s="6"/>
      <c r="M22" s="3" t="s">
        <v>47</v>
      </c>
      <c r="N22" s="6" t="s">
        <v>150</v>
      </c>
      <c r="O22" s="3"/>
      <c r="P22" s="6"/>
      <c r="Q22" s="3" t="s">
        <v>151</v>
      </c>
      <c r="R22" s="6" t="s">
        <v>153</v>
      </c>
      <c r="S22" s="5" t="n">
        <f>93.65</f>
        <v>93.65</v>
      </c>
      <c r="T22" s="4" t="n">
        <f>68</f>
        <v>68.0</v>
      </c>
      <c r="U22" s="4"/>
      <c r="V22" s="4" t="n">
        <f>65443000</f>
        <v>6.5443E7</v>
      </c>
      <c r="W22" s="4"/>
      <c r="X22" s="3" t="s">
        <v>55</v>
      </c>
      <c r="Y22" s="2" t="n">
        <f>18</f>
        <v>18.0</v>
      </c>
      <c r="Z22" s="2" t="str">
        <f>"－"</f>
        <v>－</v>
      </c>
      <c r="AA22" s="1" t="n">
        <f>5</f>
        <v>5.0</v>
      </c>
    </row>
    <row r="23">
      <c r="A23" s="9" t="s">
        <v>42</v>
      </c>
      <c r="B23" s="8" t="s">
        <v>148</v>
      </c>
      <c r="C23" s="8" t="s">
        <v>149</v>
      </c>
      <c r="D23" s="8" t="s">
        <v>56</v>
      </c>
      <c r="E23" s="7" t="s">
        <v>57</v>
      </c>
      <c r="F23" s="7" t="s">
        <v>58</v>
      </c>
      <c r="G23" s="3" t="s">
        <v>47</v>
      </c>
      <c r="H23" s="6" t="s">
        <v>154</v>
      </c>
      <c r="I23" s="3" t="s">
        <v>155</v>
      </c>
      <c r="J23" s="6" t="s">
        <v>156</v>
      </c>
      <c r="K23" s="3"/>
      <c r="L23" s="6"/>
      <c r="M23" s="3" t="s">
        <v>47</v>
      </c>
      <c r="N23" s="6" t="s">
        <v>157</v>
      </c>
      <c r="O23" s="3"/>
      <c r="P23" s="6"/>
      <c r="Q23" s="3" t="s">
        <v>62</v>
      </c>
      <c r="R23" s="6" t="s">
        <v>158</v>
      </c>
      <c r="S23" s="5" t="n">
        <f>93.13</f>
        <v>93.13</v>
      </c>
      <c r="T23" s="4" t="n">
        <f>123</f>
        <v>123.0</v>
      </c>
      <c r="U23" s="4"/>
      <c r="V23" s="4" t="n">
        <f>113729000</f>
        <v>1.13729E8</v>
      </c>
      <c r="W23" s="4"/>
      <c r="X23" s="3"/>
      <c r="Y23" s="2" t="n">
        <f>33</f>
        <v>33.0</v>
      </c>
      <c r="Z23" s="2" t="str">
        <f>"－"</f>
        <v>－</v>
      </c>
      <c r="AA23" s="1" t="n">
        <f>14</f>
        <v>14.0</v>
      </c>
    </row>
    <row r="24">
      <c r="A24" s="9" t="s">
        <v>42</v>
      </c>
      <c r="B24" s="8" t="s">
        <v>148</v>
      </c>
      <c r="C24" s="8" t="s">
        <v>149</v>
      </c>
      <c r="D24" s="8" t="s">
        <v>64</v>
      </c>
      <c r="E24" s="7" t="s">
        <v>65</v>
      </c>
      <c r="F24" s="7" t="s">
        <v>66</v>
      </c>
      <c r="G24" s="3" t="s">
        <v>47</v>
      </c>
      <c r="H24" s="6" t="s">
        <v>159</v>
      </c>
      <c r="I24" s="3" t="s">
        <v>49</v>
      </c>
      <c r="J24" s="6" t="s">
        <v>160</v>
      </c>
      <c r="K24" s="3"/>
      <c r="L24" s="6"/>
      <c r="M24" s="3" t="s">
        <v>161</v>
      </c>
      <c r="N24" s="6" t="s">
        <v>162</v>
      </c>
      <c r="O24" s="3"/>
      <c r="P24" s="6"/>
      <c r="Q24" s="3" t="s">
        <v>100</v>
      </c>
      <c r="R24" s="6" t="s">
        <v>163</v>
      </c>
      <c r="S24" s="5" t="n">
        <f>91.31</f>
        <v>91.31</v>
      </c>
      <c r="T24" s="4" t="n">
        <f>170</f>
        <v>170.0</v>
      </c>
      <c r="U24" s="4"/>
      <c r="V24" s="4" t="n">
        <f>145083000</f>
        <v>1.45083E8</v>
      </c>
      <c r="W24" s="4"/>
      <c r="X24" s="3"/>
      <c r="Y24" s="2" t="n">
        <f>39</f>
        <v>39.0</v>
      </c>
      <c r="Z24" s="2" t="str">
        <f>"－"</f>
        <v>－</v>
      </c>
      <c r="AA24" s="1" t="n">
        <f>13</f>
        <v>13.0</v>
      </c>
    </row>
    <row r="25">
      <c r="A25" s="9" t="s">
        <v>42</v>
      </c>
      <c r="B25" s="8" t="s">
        <v>148</v>
      </c>
      <c r="C25" s="8" t="s">
        <v>149</v>
      </c>
      <c r="D25" s="8" t="s">
        <v>71</v>
      </c>
      <c r="E25" s="7" t="s">
        <v>72</v>
      </c>
      <c r="F25" s="7" t="s">
        <v>73</v>
      </c>
      <c r="G25" s="3" t="s">
        <v>47</v>
      </c>
      <c r="H25" s="6" t="s">
        <v>164</v>
      </c>
      <c r="I25" s="3" t="s">
        <v>49</v>
      </c>
      <c r="J25" s="6" t="s">
        <v>165</v>
      </c>
      <c r="K25" s="3"/>
      <c r="L25" s="6"/>
      <c r="M25" s="3" t="s">
        <v>161</v>
      </c>
      <c r="N25" s="6" t="s">
        <v>166</v>
      </c>
      <c r="O25" s="3"/>
      <c r="P25" s="6"/>
      <c r="Q25" s="3" t="s">
        <v>102</v>
      </c>
      <c r="R25" s="6" t="s">
        <v>167</v>
      </c>
      <c r="S25" s="5" t="n">
        <f>91.05</f>
        <v>91.05</v>
      </c>
      <c r="T25" s="4" t="n">
        <f>235</f>
        <v>235.0</v>
      </c>
      <c r="U25" s="4"/>
      <c r="V25" s="4" t="n">
        <f>209692000</f>
        <v>2.09692E8</v>
      </c>
      <c r="W25" s="4"/>
      <c r="X25" s="3"/>
      <c r="Y25" s="2" t="n">
        <f>170</f>
        <v>170.0</v>
      </c>
      <c r="Z25" s="2" t="str">
        <f>"－"</f>
        <v>－</v>
      </c>
      <c r="AA25" s="1" t="n">
        <f>16</f>
        <v>16.0</v>
      </c>
    </row>
    <row r="26">
      <c r="A26" s="9" t="s">
        <v>42</v>
      </c>
      <c r="B26" s="8" t="s">
        <v>148</v>
      </c>
      <c r="C26" s="8" t="s">
        <v>149</v>
      </c>
      <c r="D26" s="8" t="s">
        <v>80</v>
      </c>
      <c r="E26" s="7" t="s">
        <v>81</v>
      </c>
      <c r="F26" s="7" t="s">
        <v>82</v>
      </c>
      <c r="G26" s="3" t="s">
        <v>47</v>
      </c>
      <c r="H26" s="6" t="s">
        <v>168</v>
      </c>
      <c r="I26" s="3" t="s">
        <v>49</v>
      </c>
      <c r="J26" s="6" t="s">
        <v>169</v>
      </c>
      <c r="K26" s="3"/>
      <c r="L26" s="6"/>
      <c r="M26" s="3" t="s">
        <v>47</v>
      </c>
      <c r="N26" s="6" t="s">
        <v>170</v>
      </c>
      <c r="O26" s="3"/>
      <c r="P26" s="6"/>
      <c r="Q26" s="3" t="s">
        <v>62</v>
      </c>
      <c r="R26" s="6" t="s">
        <v>171</v>
      </c>
      <c r="S26" s="5" t="n">
        <f>90.74</f>
        <v>90.74</v>
      </c>
      <c r="T26" s="4" t="n">
        <f>836</f>
        <v>836.0</v>
      </c>
      <c r="U26" s="4"/>
      <c r="V26" s="4" t="n">
        <f>752764000</f>
        <v>7.52764E8</v>
      </c>
      <c r="W26" s="4"/>
      <c r="X26" s="3"/>
      <c r="Y26" s="2" t="n">
        <f>84</f>
        <v>84.0</v>
      </c>
      <c r="Z26" s="2" t="str">
        <f>"－"</f>
        <v>－</v>
      </c>
      <c r="AA26" s="1" t="n">
        <f>20</f>
        <v>20.0</v>
      </c>
    </row>
    <row r="27">
      <c r="A27" s="9" t="s">
        <v>42</v>
      </c>
      <c r="B27" s="8" t="s">
        <v>148</v>
      </c>
      <c r="C27" s="8" t="s">
        <v>149</v>
      </c>
      <c r="D27" s="8" t="s">
        <v>86</v>
      </c>
      <c r="E27" s="7" t="s">
        <v>87</v>
      </c>
      <c r="F27" s="7" t="s">
        <v>88</v>
      </c>
      <c r="G27" s="3" t="s">
        <v>47</v>
      </c>
      <c r="H27" s="6" t="s">
        <v>168</v>
      </c>
      <c r="I27" s="3" t="s">
        <v>49</v>
      </c>
      <c r="J27" s="6" t="s">
        <v>172</v>
      </c>
      <c r="K27" s="3"/>
      <c r="L27" s="6"/>
      <c r="M27" s="3" t="s">
        <v>47</v>
      </c>
      <c r="N27" s="6" t="s">
        <v>173</v>
      </c>
      <c r="O27" s="3"/>
      <c r="P27" s="6"/>
      <c r="Q27" s="3" t="s">
        <v>62</v>
      </c>
      <c r="R27" s="6" t="s">
        <v>174</v>
      </c>
      <c r="S27" s="5" t="n">
        <f>91.01</f>
        <v>91.01</v>
      </c>
      <c r="T27" s="4" t="n">
        <f>6928</f>
        <v>6928.0</v>
      </c>
      <c r="U27" s="4"/>
      <c r="V27" s="4" t="n">
        <f>6319620000</f>
        <v>6.31962E9</v>
      </c>
      <c r="W27" s="4"/>
      <c r="X27" s="3"/>
      <c r="Y27" s="2" t="n">
        <f>600</f>
        <v>600.0</v>
      </c>
      <c r="Z27" s="2" t="str">
        <f>"－"</f>
        <v>－</v>
      </c>
      <c r="AA27" s="1" t="n">
        <f>20</f>
        <v>20.0</v>
      </c>
    </row>
    <row r="28">
      <c r="A28" s="9" t="s">
        <v>42</v>
      </c>
      <c r="B28" s="8" t="s">
        <v>148</v>
      </c>
      <c r="C28" s="8" t="s">
        <v>149</v>
      </c>
      <c r="D28" s="8" t="s">
        <v>97</v>
      </c>
      <c r="E28" s="7" t="s">
        <v>98</v>
      </c>
      <c r="F28" s="7" t="s">
        <v>99</v>
      </c>
      <c r="G28" s="3" t="s">
        <v>100</v>
      </c>
      <c r="H28" s="6" t="s">
        <v>175</v>
      </c>
      <c r="I28" s="3" t="s">
        <v>62</v>
      </c>
      <c r="J28" s="6" t="s">
        <v>176</v>
      </c>
      <c r="K28" s="3"/>
      <c r="L28" s="6"/>
      <c r="M28" s="3" t="s">
        <v>102</v>
      </c>
      <c r="N28" s="6" t="s">
        <v>163</v>
      </c>
      <c r="O28" s="3"/>
      <c r="P28" s="6"/>
      <c r="Q28" s="3" t="s">
        <v>62</v>
      </c>
      <c r="R28" s="6" t="s">
        <v>176</v>
      </c>
      <c r="S28" s="5" t="n">
        <f>93.43</f>
        <v>93.43</v>
      </c>
      <c r="T28" s="4" t="n">
        <f>340</f>
        <v>340.0</v>
      </c>
      <c r="U28" s="4"/>
      <c r="V28" s="4" t="n">
        <f>316985000</f>
        <v>3.16985E8</v>
      </c>
      <c r="W28" s="4"/>
      <c r="X28" s="3"/>
      <c r="Y28" s="2" t="n">
        <f>94</f>
        <v>94.0</v>
      </c>
      <c r="Z28" s="2" t="str">
        <f>"－"</f>
        <v>－</v>
      </c>
      <c r="AA28" s="1" t="n">
        <f>3</f>
        <v>3.0</v>
      </c>
    </row>
    <row r="29">
      <c r="A29" s="9" t="s">
        <v>42</v>
      </c>
      <c r="B29" s="8" t="s">
        <v>177</v>
      </c>
      <c r="C29" s="8" t="s">
        <v>178</v>
      </c>
      <c r="D29" s="8" t="s">
        <v>42</v>
      </c>
      <c r="E29" s="7" t="s">
        <v>45</v>
      </c>
      <c r="F29" s="7" t="s">
        <v>46</v>
      </c>
      <c r="G29" s="3" t="s">
        <v>47</v>
      </c>
      <c r="H29" s="6" t="s">
        <v>179</v>
      </c>
      <c r="I29" s="3" t="s">
        <v>49</v>
      </c>
      <c r="J29" s="6" t="s">
        <v>180</v>
      </c>
      <c r="K29" s="3"/>
      <c r="L29" s="6"/>
      <c r="M29" s="3" t="s">
        <v>47</v>
      </c>
      <c r="N29" s="6" t="s">
        <v>181</v>
      </c>
      <c r="O29" s="3"/>
      <c r="P29" s="6"/>
      <c r="Q29" s="3" t="s">
        <v>53</v>
      </c>
      <c r="R29" s="6" t="s">
        <v>182</v>
      </c>
      <c r="S29" s="5" t="n">
        <f>3200.94</f>
        <v>3200.94</v>
      </c>
      <c r="T29" s="4" t="n">
        <f>743</f>
        <v>743.0</v>
      </c>
      <c r="U29" s="4"/>
      <c r="V29" s="4" t="n">
        <f>1199082500</f>
        <v>1.1990825E9</v>
      </c>
      <c r="W29" s="4"/>
      <c r="X29" s="3" t="s">
        <v>55</v>
      </c>
      <c r="Y29" s="2" t="n">
        <f>168</f>
        <v>168.0</v>
      </c>
      <c r="Z29" s="2" t="str">
        <f>"－"</f>
        <v>－</v>
      </c>
      <c r="AA29" s="1" t="n">
        <f>17</f>
        <v>17.0</v>
      </c>
    </row>
    <row r="30">
      <c r="A30" s="9" t="s">
        <v>42</v>
      </c>
      <c r="B30" s="8" t="s">
        <v>177</v>
      </c>
      <c r="C30" s="8" t="s">
        <v>178</v>
      </c>
      <c r="D30" s="8" t="s">
        <v>56</v>
      </c>
      <c r="E30" s="7" t="s">
        <v>57</v>
      </c>
      <c r="F30" s="7" t="s">
        <v>58</v>
      </c>
      <c r="G30" s="3" t="s">
        <v>47</v>
      </c>
      <c r="H30" s="6" t="s">
        <v>183</v>
      </c>
      <c r="I30" s="3" t="s">
        <v>49</v>
      </c>
      <c r="J30" s="6" t="s">
        <v>184</v>
      </c>
      <c r="K30" s="3"/>
      <c r="L30" s="6"/>
      <c r="M30" s="3" t="s">
        <v>47</v>
      </c>
      <c r="N30" s="6" t="s">
        <v>185</v>
      </c>
      <c r="O30" s="3"/>
      <c r="P30" s="6"/>
      <c r="Q30" s="3" t="s">
        <v>62</v>
      </c>
      <c r="R30" s="6" t="s">
        <v>186</v>
      </c>
      <c r="S30" s="5" t="n">
        <f>3204</f>
        <v>3204.0</v>
      </c>
      <c r="T30" s="4" t="n">
        <f>1174</f>
        <v>1174.0</v>
      </c>
      <c r="U30" s="4"/>
      <c r="V30" s="4" t="n">
        <f>1886314000</f>
        <v>1.886314E9</v>
      </c>
      <c r="W30" s="4"/>
      <c r="X30" s="3"/>
      <c r="Y30" s="2" t="n">
        <f>939</f>
        <v>939.0</v>
      </c>
      <c r="Z30" s="2" t="str">
        <f>"－"</f>
        <v>－</v>
      </c>
      <c r="AA30" s="1" t="n">
        <f>20</f>
        <v>20.0</v>
      </c>
    </row>
    <row r="31">
      <c r="A31" s="9" t="s">
        <v>42</v>
      </c>
      <c r="B31" s="8" t="s">
        <v>177</v>
      </c>
      <c r="C31" s="8" t="s">
        <v>178</v>
      </c>
      <c r="D31" s="8" t="s">
        <v>64</v>
      </c>
      <c r="E31" s="7" t="s">
        <v>65</v>
      </c>
      <c r="F31" s="7" t="s">
        <v>66</v>
      </c>
      <c r="G31" s="3" t="s">
        <v>47</v>
      </c>
      <c r="H31" s="6" t="s">
        <v>187</v>
      </c>
      <c r="I31" s="3" t="s">
        <v>49</v>
      </c>
      <c r="J31" s="6" t="s">
        <v>188</v>
      </c>
      <c r="K31" s="3" t="s">
        <v>102</v>
      </c>
      <c r="L31" s="6" t="s">
        <v>189</v>
      </c>
      <c r="M31" s="3" t="s">
        <v>47</v>
      </c>
      <c r="N31" s="6" t="s">
        <v>187</v>
      </c>
      <c r="O31" s="3" t="s">
        <v>102</v>
      </c>
      <c r="P31" s="6" t="s">
        <v>189</v>
      </c>
      <c r="Q31" s="3" t="s">
        <v>62</v>
      </c>
      <c r="R31" s="6" t="s">
        <v>186</v>
      </c>
      <c r="S31" s="5" t="n">
        <f>3207.55</f>
        <v>3207.55</v>
      </c>
      <c r="T31" s="4" t="n">
        <f>2159</f>
        <v>2159.0</v>
      </c>
      <c r="U31" s="4" t="n">
        <v>10.0</v>
      </c>
      <c r="V31" s="4" t="n">
        <f>3493460500</f>
        <v>3.4934605E9</v>
      </c>
      <c r="W31" s="4" t="n">
        <v>1.6E7</v>
      </c>
      <c r="X31" s="3"/>
      <c r="Y31" s="2" t="n">
        <f>3072</f>
        <v>3072.0</v>
      </c>
      <c r="Z31" s="2" t="str">
        <f>"－"</f>
        <v>－</v>
      </c>
      <c r="AA31" s="1" t="n">
        <f>20</f>
        <v>20.0</v>
      </c>
    </row>
    <row r="32">
      <c r="A32" s="9" t="s">
        <v>42</v>
      </c>
      <c r="B32" s="8" t="s">
        <v>177</v>
      </c>
      <c r="C32" s="8" t="s">
        <v>178</v>
      </c>
      <c r="D32" s="8" t="s">
        <v>71</v>
      </c>
      <c r="E32" s="7" t="s">
        <v>72</v>
      </c>
      <c r="F32" s="7" t="s">
        <v>73</v>
      </c>
      <c r="G32" s="3" t="s">
        <v>47</v>
      </c>
      <c r="H32" s="6" t="s">
        <v>190</v>
      </c>
      <c r="I32" s="3" t="s">
        <v>49</v>
      </c>
      <c r="J32" s="6" t="s">
        <v>191</v>
      </c>
      <c r="K32" s="3"/>
      <c r="L32" s="6"/>
      <c r="M32" s="3" t="s">
        <v>47</v>
      </c>
      <c r="N32" s="6" t="s">
        <v>192</v>
      </c>
      <c r="O32" s="3"/>
      <c r="P32" s="6"/>
      <c r="Q32" s="3" t="s">
        <v>62</v>
      </c>
      <c r="R32" s="6" t="s">
        <v>193</v>
      </c>
      <c r="S32" s="5" t="n">
        <f>3191.5</f>
        <v>3191.5</v>
      </c>
      <c r="T32" s="4" t="n">
        <f>4232</f>
        <v>4232.0</v>
      </c>
      <c r="U32" s="4"/>
      <c r="V32" s="4" t="n">
        <f>6820002500</f>
        <v>6.8200025E9</v>
      </c>
      <c r="W32" s="4"/>
      <c r="X32" s="3"/>
      <c r="Y32" s="2" t="n">
        <f>2831</f>
        <v>2831.0</v>
      </c>
      <c r="Z32" s="2" t="str">
        <f>"－"</f>
        <v>－</v>
      </c>
      <c r="AA32" s="1" t="n">
        <f>20</f>
        <v>20.0</v>
      </c>
    </row>
    <row r="33">
      <c r="A33" s="9" t="s">
        <v>42</v>
      </c>
      <c r="B33" s="8" t="s">
        <v>177</v>
      </c>
      <c r="C33" s="8" t="s">
        <v>178</v>
      </c>
      <c r="D33" s="8" t="s">
        <v>80</v>
      </c>
      <c r="E33" s="7" t="s">
        <v>81</v>
      </c>
      <c r="F33" s="7" t="s">
        <v>82</v>
      </c>
      <c r="G33" s="3" t="s">
        <v>47</v>
      </c>
      <c r="H33" s="6" t="s">
        <v>187</v>
      </c>
      <c r="I33" s="3" t="s">
        <v>49</v>
      </c>
      <c r="J33" s="6" t="s">
        <v>194</v>
      </c>
      <c r="K33" s="3"/>
      <c r="L33" s="6"/>
      <c r="M33" s="3" t="s">
        <v>47</v>
      </c>
      <c r="N33" s="6" t="s">
        <v>190</v>
      </c>
      <c r="O33" s="3"/>
      <c r="P33" s="6"/>
      <c r="Q33" s="3" t="s">
        <v>62</v>
      </c>
      <c r="R33" s="6" t="s">
        <v>195</v>
      </c>
      <c r="S33" s="5" t="n">
        <f>3196.35</f>
        <v>3196.35</v>
      </c>
      <c r="T33" s="4" t="n">
        <f>7695</f>
        <v>7695.0</v>
      </c>
      <c r="U33" s="4"/>
      <c r="V33" s="4" t="n">
        <f>12354452000</f>
        <v>1.2354452E10</v>
      </c>
      <c r="W33" s="4"/>
      <c r="X33" s="3"/>
      <c r="Y33" s="2" t="n">
        <f>3170</f>
        <v>3170.0</v>
      </c>
      <c r="Z33" s="2" t="str">
        <f>"－"</f>
        <v>－</v>
      </c>
      <c r="AA33" s="1" t="n">
        <f>20</f>
        <v>20.0</v>
      </c>
    </row>
    <row r="34">
      <c r="A34" s="9" t="s">
        <v>42</v>
      </c>
      <c r="B34" s="8" t="s">
        <v>177</v>
      </c>
      <c r="C34" s="8" t="s">
        <v>178</v>
      </c>
      <c r="D34" s="8" t="s">
        <v>86</v>
      </c>
      <c r="E34" s="7" t="s">
        <v>87</v>
      </c>
      <c r="F34" s="7" t="s">
        <v>88</v>
      </c>
      <c r="G34" s="3" t="s">
        <v>47</v>
      </c>
      <c r="H34" s="6" t="s">
        <v>196</v>
      </c>
      <c r="I34" s="3" t="s">
        <v>49</v>
      </c>
      <c r="J34" s="6" t="s">
        <v>197</v>
      </c>
      <c r="K34" s="3"/>
      <c r="L34" s="6"/>
      <c r="M34" s="3" t="s">
        <v>47</v>
      </c>
      <c r="N34" s="6" t="s">
        <v>198</v>
      </c>
      <c r="O34" s="3"/>
      <c r="P34" s="6"/>
      <c r="Q34" s="3" t="s">
        <v>62</v>
      </c>
      <c r="R34" s="6" t="s">
        <v>193</v>
      </c>
      <c r="S34" s="5" t="n">
        <f>3200.6</f>
        <v>3200.6</v>
      </c>
      <c r="T34" s="4" t="n">
        <f>98557</f>
        <v>98557.0</v>
      </c>
      <c r="U34" s="4"/>
      <c r="V34" s="4" t="n">
        <f>158434913000</f>
        <v>1.58434913E11</v>
      </c>
      <c r="W34" s="4"/>
      <c r="X34" s="3"/>
      <c r="Y34" s="2" t="n">
        <f>11337</f>
        <v>11337.0</v>
      </c>
      <c r="Z34" s="2" t="str">
        <f>"－"</f>
        <v>－</v>
      </c>
      <c r="AA34" s="1" t="n">
        <f>20</f>
        <v>20.0</v>
      </c>
    </row>
    <row r="35">
      <c r="A35" s="9" t="s">
        <v>42</v>
      </c>
      <c r="B35" s="8" t="s">
        <v>177</v>
      </c>
      <c r="C35" s="8" t="s">
        <v>178</v>
      </c>
      <c r="D35" s="8" t="s">
        <v>97</v>
      </c>
      <c r="E35" s="7" t="s">
        <v>98</v>
      </c>
      <c r="F35" s="7" t="s">
        <v>99</v>
      </c>
      <c r="G35" s="3" t="s">
        <v>100</v>
      </c>
      <c r="H35" s="6" t="s">
        <v>199</v>
      </c>
      <c r="I35" s="3" t="s">
        <v>102</v>
      </c>
      <c r="J35" s="6" t="s">
        <v>200</v>
      </c>
      <c r="K35" s="3"/>
      <c r="L35" s="6"/>
      <c r="M35" s="3" t="s">
        <v>102</v>
      </c>
      <c r="N35" s="6" t="s">
        <v>201</v>
      </c>
      <c r="O35" s="3"/>
      <c r="P35" s="6"/>
      <c r="Q35" s="3" t="s">
        <v>62</v>
      </c>
      <c r="R35" s="6" t="s">
        <v>202</v>
      </c>
      <c r="S35" s="5" t="n">
        <f>3190.33</f>
        <v>3190.33</v>
      </c>
      <c r="T35" s="4" t="n">
        <f>7309</f>
        <v>7309.0</v>
      </c>
      <c r="U35" s="4"/>
      <c r="V35" s="4" t="n">
        <f>11649245000</f>
        <v>1.1649245E10</v>
      </c>
      <c r="W35" s="4"/>
      <c r="X35" s="3"/>
      <c r="Y35" s="2" t="n">
        <f>2530</f>
        <v>2530.0</v>
      </c>
      <c r="Z35" s="2" t="str">
        <f>"－"</f>
        <v>－</v>
      </c>
      <c r="AA35" s="1" t="n">
        <f>3</f>
        <v>3.0</v>
      </c>
    </row>
    <row r="36">
      <c r="A36" s="9" t="s">
        <v>42</v>
      </c>
      <c r="B36" s="8" t="s">
        <v>203</v>
      </c>
      <c r="C36" s="8" t="s">
        <v>204</v>
      </c>
      <c r="D36" s="8" t="s">
        <v>42</v>
      </c>
      <c r="E36" s="7" t="s">
        <v>45</v>
      </c>
      <c r="F36" s="7" t="s">
        <v>108</v>
      </c>
      <c r="G36" s="3" t="s">
        <v>161</v>
      </c>
      <c r="H36" s="6" t="s">
        <v>205</v>
      </c>
      <c r="I36" s="3" t="s">
        <v>49</v>
      </c>
      <c r="J36" s="6" t="s">
        <v>206</v>
      </c>
      <c r="K36" s="3"/>
      <c r="L36" s="6"/>
      <c r="M36" s="3" t="s">
        <v>161</v>
      </c>
      <c r="N36" s="6" t="s">
        <v>205</v>
      </c>
      <c r="O36" s="3"/>
      <c r="P36" s="6"/>
      <c r="Q36" s="3" t="s">
        <v>112</v>
      </c>
      <c r="R36" s="6" t="s">
        <v>207</v>
      </c>
      <c r="S36" s="5" t="n">
        <f>3203.13</f>
        <v>3203.13</v>
      </c>
      <c r="T36" s="4" t="n">
        <f>50</f>
        <v>50.0</v>
      </c>
      <c r="U36" s="4"/>
      <c r="V36" s="4" t="n">
        <f>16060600</f>
        <v>1.60606E7</v>
      </c>
      <c r="W36" s="4"/>
      <c r="X36" s="3" t="s">
        <v>55</v>
      </c>
      <c r="Y36" s="2" t="n">
        <f>91</f>
        <v>91.0</v>
      </c>
      <c r="Z36" s="2" t="str">
        <f>"－"</f>
        <v>－</v>
      </c>
      <c r="AA36" s="1" t="n">
        <f>10</f>
        <v>10.0</v>
      </c>
    </row>
    <row r="37">
      <c r="A37" s="9" t="s">
        <v>42</v>
      </c>
      <c r="B37" s="8" t="s">
        <v>203</v>
      </c>
      <c r="C37" s="8" t="s">
        <v>204</v>
      </c>
      <c r="D37" s="8" t="s">
        <v>56</v>
      </c>
      <c r="E37" s="7" t="s">
        <v>57</v>
      </c>
      <c r="F37" s="7" t="s">
        <v>113</v>
      </c>
      <c r="G37" s="3" t="s">
        <v>47</v>
      </c>
      <c r="H37" s="6" t="s">
        <v>208</v>
      </c>
      <c r="I37" s="3" t="s">
        <v>49</v>
      </c>
      <c r="J37" s="6" t="s">
        <v>209</v>
      </c>
      <c r="K37" s="3"/>
      <c r="L37" s="6"/>
      <c r="M37" s="3" t="s">
        <v>210</v>
      </c>
      <c r="N37" s="6" t="s">
        <v>211</v>
      </c>
      <c r="O37" s="3"/>
      <c r="P37" s="6"/>
      <c r="Q37" s="3" t="s">
        <v>102</v>
      </c>
      <c r="R37" s="6" t="s">
        <v>212</v>
      </c>
      <c r="S37" s="5" t="n">
        <f>3204</f>
        <v>3204.0</v>
      </c>
      <c r="T37" s="4" t="n">
        <f>75</f>
        <v>75.0</v>
      </c>
      <c r="U37" s="4"/>
      <c r="V37" s="4" t="n">
        <f>24106300</f>
        <v>2.41063E7</v>
      </c>
      <c r="W37" s="4"/>
      <c r="X37" s="3"/>
      <c r="Y37" s="2" t="n">
        <f>178</f>
        <v>178.0</v>
      </c>
      <c r="Z37" s="2" t="str">
        <f>"－"</f>
        <v>－</v>
      </c>
      <c r="AA37" s="1" t="n">
        <f>14</f>
        <v>14.0</v>
      </c>
    </row>
    <row r="38">
      <c r="A38" s="9" t="s">
        <v>42</v>
      </c>
      <c r="B38" s="8" t="s">
        <v>203</v>
      </c>
      <c r="C38" s="8" t="s">
        <v>204</v>
      </c>
      <c r="D38" s="8" t="s">
        <v>64</v>
      </c>
      <c r="E38" s="7" t="s">
        <v>65</v>
      </c>
      <c r="F38" s="7" t="s">
        <v>118</v>
      </c>
      <c r="G38" s="3" t="s">
        <v>47</v>
      </c>
      <c r="H38" s="6" t="s">
        <v>213</v>
      </c>
      <c r="I38" s="3" t="s">
        <v>49</v>
      </c>
      <c r="J38" s="6" t="s">
        <v>214</v>
      </c>
      <c r="K38" s="3"/>
      <c r="L38" s="6"/>
      <c r="M38" s="3" t="s">
        <v>47</v>
      </c>
      <c r="N38" s="6" t="s">
        <v>215</v>
      </c>
      <c r="O38" s="3"/>
      <c r="P38" s="6"/>
      <c r="Q38" s="3" t="s">
        <v>62</v>
      </c>
      <c r="R38" s="6" t="s">
        <v>216</v>
      </c>
      <c r="S38" s="5" t="n">
        <f>3207.55</f>
        <v>3207.55</v>
      </c>
      <c r="T38" s="4" t="n">
        <f>97</f>
        <v>97.0</v>
      </c>
      <c r="U38" s="4"/>
      <c r="V38" s="4" t="n">
        <f>31029600</f>
        <v>3.10296E7</v>
      </c>
      <c r="W38" s="4"/>
      <c r="X38" s="3"/>
      <c r="Y38" s="2" t="n">
        <f>416</f>
        <v>416.0</v>
      </c>
      <c r="Z38" s="2" t="str">
        <f>"－"</f>
        <v>－</v>
      </c>
      <c r="AA38" s="1" t="n">
        <f>17</f>
        <v>17.0</v>
      </c>
    </row>
    <row r="39">
      <c r="A39" s="9" t="s">
        <v>42</v>
      </c>
      <c r="B39" s="8" t="s">
        <v>203</v>
      </c>
      <c r="C39" s="8" t="s">
        <v>204</v>
      </c>
      <c r="D39" s="8" t="s">
        <v>71</v>
      </c>
      <c r="E39" s="7" t="s">
        <v>72</v>
      </c>
      <c r="F39" s="7" t="s">
        <v>122</v>
      </c>
      <c r="G39" s="3" t="s">
        <v>47</v>
      </c>
      <c r="H39" s="6" t="s">
        <v>217</v>
      </c>
      <c r="I39" s="3" t="s">
        <v>49</v>
      </c>
      <c r="J39" s="6" t="s">
        <v>218</v>
      </c>
      <c r="K39" s="3"/>
      <c r="L39" s="6"/>
      <c r="M39" s="3" t="s">
        <v>47</v>
      </c>
      <c r="N39" s="6" t="s">
        <v>217</v>
      </c>
      <c r="O39" s="3"/>
      <c r="P39" s="6"/>
      <c r="Q39" s="3" t="s">
        <v>62</v>
      </c>
      <c r="R39" s="6" t="s">
        <v>219</v>
      </c>
      <c r="S39" s="5" t="n">
        <f>3191.5</f>
        <v>3191.5</v>
      </c>
      <c r="T39" s="4" t="n">
        <f>276</f>
        <v>276.0</v>
      </c>
      <c r="U39" s="4"/>
      <c r="V39" s="4" t="n">
        <f>89255400</f>
        <v>8.92554E7</v>
      </c>
      <c r="W39" s="4"/>
      <c r="X39" s="3"/>
      <c r="Y39" s="2" t="n">
        <f>332</f>
        <v>332.0</v>
      </c>
      <c r="Z39" s="2" t="str">
        <f>"－"</f>
        <v>－</v>
      </c>
      <c r="AA39" s="1" t="n">
        <f>18</f>
        <v>18.0</v>
      </c>
    </row>
    <row r="40">
      <c r="A40" s="9" t="s">
        <v>42</v>
      </c>
      <c r="B40" s="8" t="s">
        <v>203</v>
      </c>
      <c r="C40" s="8" t="s">
        <v>204</v>
      </c>
      <c r="D40" s="8" t="s">
        <v>80</v>
      </c>
      <c r="E40" s="7" t="s">
        <v>81</v>
      </c>
      <c r="F40" s="7" t="s">
        <v>125</v>
      </c>
      <c r="G40" s="3" t="s">
        <v>47</v>
      </c>
      <c r="H40" s="6" t="s">
        <v>220</v>
      </c>
      <c r="I40" s="3" t="s">
        <v>49</v>
      </c>
      <c r="J40" s="6" t="s">
        <v>221</v>
      </c>
      <c r="K40" s="3"/>
      <c r="L40" s="6"/>
      <c r="M40" s="3" t="s">
        <v>47</v>
      </c>
      <c r="N40" s="6" t="s">
        <v>222</v>
      </c>
      <c r="O40" s="3"/>
      <c r="P40" s="6"/>
      <c r="Q40" s="3" t="s">
        <v>62</v>
      </c>
      <c r="R40" s="6" t="s">
        <v>223</v>
      </c>
      <c r="S40" s="5" t="n">
        <f>3196.35</f>
        <v>3196.35</v>
      </c>
      <c r="T40" s="4" t="n">
        <f>866</f>
        <v>866.0</v>
      </c>
      <c r="U40" s="4"/>
      <c r="V40" s="4" t="n">
        <f>277151800</f>
        <v>2.771518E8</v>
      </c>
      <c r="W40" s="4"/>
      <c r="X40" s="3"/>
      <c r="Y40" s="2" t="n">
        <f>273</f>
        <v>273.0</v>
      </c>
      <c r="Z40" s="2" t="str">
        <f>"－"</f>
        <v>－</v>
      </c>
      <c r="AA40" s="1" t="n">
        <f>20</f>
        <v>20.0</v>
      </c>
    </row>
    <row r="41">
      <c r="A41" s="9" t="s">
        <v>42</v>
      </c>
      <c r="B41" s="8" t="s">
        <v>203</v>
      </c>
      <c r="C41" s="8" t="s">
        <v>204</v>
      </c>
      <c r="D41" s="8" t="s">
        <v>86</v>
      </c>
      <c r="E41" s="7" t="s">
        <v>87</v>
      </c>
      <c r="F41" s="7" t="s">
        <v>129</v>
      </c>
      <c r="G41" s="3" t="s">
        <v>47</v>
      </c>
      <c r="H41" s="6" t="s">
        <v>224</v>
      </c>
      <c r="I41" s="3" t="s">
        <v>49</v>
      </c>
      <c r="J41" s="6" t="s">
        <v>225</v>
      </c>
      <c r="K41" s="3"/>
      <c r="L41" s="6"/>
      <c r="M41" s="3" t="s">
        <v>47</v>
      </c>
      <c r="N41" s="6" t="s">
        <v>190</v>
      </c>
      <c r="O41" s="3"/>
      <c r="P41" s="6"/>
      <c r="Q41" s="3" t="s">
        <v>62</v>
      </c>
      <c r="R41" s="6" t="s">
        <v>186</v>
      </c>
      <c r="S41" s="5" t="n">
        <f>3200.6</f>
        <v>3200.6</v>
      </c>
      <c r="T41" s="4" t="n">
        <f>10822</f>
        <v>10822.0</v>
      </c>
      <c r="U41" s="4"/>
      <c r="V41" s="4" t="n">
        <f>3474713300</f>
        <v>3.4747133E9</v>
      </c>
      <c r="W41" s="4"/>
      <c r="X41" s="3"/>
      <c r="Y41" s="2" t="n">
        <f>638</f>
        <v>638.0</v>
      </c>
      <c r="Z41" s="2" t="str">
        <f>"－"</f>
        <v>－</v>
      </c>
      <c r="AA41" s="1" t="n">
        <f>20</f>
        <v>20.0</v>
      </c>
    </row>
    <row r="42">
      <c r="A42" s="9" t="s">
        <v>42</v>
      </c>
      <c r="B42" s="8" t="s">
        <v>203</v>
      </c>
      <c r="C42" s="8" t="s">
        <v>204</v>
      </c>
      <c r="D42" s="8" t="s">
        <v>97</v>
      </c>
      <c r="E42" s="7" t="s">
        <v>98</v>
      </c>
      <c r="F42" s="7" t="s">
        <v>134</v>
      </c>
      <c r="G42" s="3" t="s">
        <v>100</v>
      </c>
      <c r="H42" s="6" t="s">
        <v>216</v>
      </c>
      <c r="I42" s="3" t="s">
        <v>102</v>
      </c>
      <c r="J42" s="6" t="s">
        <v>226</v>
      </c>
      <c r="K42" s="3"/>
      <c r="L42" s="6"/>
      <c r="M42" s="3" t="s">
        <v>102</v>
      </c>
      <c r="N42" s="6" t="s">
        <v>227</v>
      </c>
      <c r="O42" s="3"/>
      <c r="P42" s="6"/>
      <c r="Q42" s="3" t="s">
        <v>62</v>
      </c>
      <c r="R42" s="6" t="s">
        <v>228</v>
      </c>
      <c r="S42" s="5" t="n">
        <f>3190.33</f>
        <v>3190.33</v>
      </c>
      <c r="T42" s="4" t="n">
        <f>807</f>
        <v>807.0</v>
      </c>
      <c r="U42" s="4"/>
      <c r="V42" s="4" t="n">
        <f>257007500</f>
        <v>2.570075E8</v>
      </c>
      <c r="W42" s="4"/>
      <c r="X42" s="3"/>
      <c r="Y42" s="2" t="n">
        <f>157</f>
        <v>157.0</v>
      </c>
      <c r="Z42" s="2" t="str">
        <f>"－"</f>
        <v>－</v>
      </c>
      <c r="AA42" s="1" t="n">
        <f>3</f>
        <v>3.0</v>
      </c>
    </row>
    <row r="43">
      <c r="A43" s="9" t="s">
        <v>42</v>
      </c>
      <c r="B43" s="8" t="s">
        <v>229</v>
      </c>
      <c r="C43" s="8" t="s">
        <v>230</v>
      </c>
      <c r="D43" s="8" t="s">
        <v>141</v>
      </c>
      <c r="E43" s="7" t="s">
        <v>141</v>
      </c>
      <c r="F43" s="7" t="s">
        <v>141</v>
      </c>
      <c r="G43" s="3" t="s">
        <v>47</v>
      </c>
      <c r="H43" s="6" t="s">
        <v>213</v>
      </c>
      <c r="I43" s="3" t="s">
        <v>49</v>
      </c>
      <c r="J43" s="6" t="s">
        <v>231</v>
      </c>
      <c r="K43" s="3"/>
      <c r="L43" s="6"/>
      <c r="M43" s="3" t="s">
        <v>47</v>
      </c>
      <c r="N43" s="6" t="s">
        <v>215</v>
      </c>
      <c r="O43" s="3"/>
      <c r="P43" s="6"/>
      <c r="Q43" s="3" t="s">
        <v>62</v>
      </c>
      <c r="R43" s="6" t="s">
        <v>232</v>
      </c>
      <c r="S43" s="5" t="n">
        <f>3204.55</f>
        <v>3204.55</v>
      </c>
      <c r="T43" s="4" t="n">
        <f>7485</f>
        <v>7485.0</v>
      </c>
      <c r="U43" s="4"/>
      <c r="V43" s="4" t="n">
        <f>2418385600</f>
        <v>2.4183856E9</v>
      </c>
      <c r="W43" s="4"/>
      <c r="X43" s="3"/>
      <c r="Y43" s="2" t="n">
        <f>11660</f>
        <v>11660.0</v>
      </c>
      <c r="Z43" s="2" t="str">
        <f>"－"</f>
        <v>－</v>
      </c>
      <c r="AA43" s="1" t="n">
        <f>20</f>
        <v>20.0</v>
      </c>
    </row>
    <row r="44">
      <c r="A44" s="9" t="s">
        <v>42</v>
      </c>
      <c r="B44" s="8" t="s">
        <v>233</v>
      </c>
      <c r="C44" s="8" t="s">
        <v>234</v>
      </c>
      <c r="D44" s="8" t="s">
        <v>42</v>
      </c>
      <c r="E44" s="7" t="s">
        <v>45</v>
      </c>
      <c r="F44" s="7" t="s">
        <v>46</v>
      </c>
      <c r="G44" s="3" t="s">
        <v>51</v>
      </c>
      <c r="H44" s="6" t="s">
        <v>235</v>
      </c>
      <c r="I44" s="3" t="s">
        <v>76</v>
      </c>
      <c r="J44" s="6" t="s">
        <v>236</v>
      </c>
      <c r="K44" s="3"/>
      <c r="L44" s="6"/>
      <c r="M44" s="3" t="s">
        <v>51</v>
      </c>
      <c r="N44" s="6" t="s">
        <v>235</v>
      </c>
      <c r="O44" s="3"/>
      <c r="P44" s="6"/>
      <c r="Q44" s="3" t="s">
        <v>53</v>
      </c>
      <c r="R44" s="6" t="s">
        <v>237</v>
      </c>
      <c r="S44" s="5" t="n">
        <f>7591.06</f>
        <v>7591.06</v>
      </c>
      <c r="T44" s="4" t="n">
        <f>9</f>
        <v>9.0</v>
      </c>
      <c r="U44" s="4"/>
      <c r="V44" s="4" t="n">
        <f>33954500</f>
        <v>3.39545E7</v>
      </c>
      <c r="W44" s="4"/>
      <c r="X44" s="3" t="s">
        <v>55</v>
      </c>
      <c r="Y44" s="2" t="n">
        <f>6</f>
        <v>6.0</v>
      </c>
      <c r="Z44" s="2" t="str">
        <f>"－"</f>
        <v>－</v>
      </c>
      <c r="AA44" s="1" t="n">
        <f>4</f>
        <v>4.0</v>
      </c>
    </row>
    <row r="45">
      <c r="A45" s="9" t="s">
        <v>42</v>
      </c>
      <c r="B45" s="8" t="s">
        <v>233</v>
      </c>
      <c r="C45" s="8" t="s">
        <v>234</v>
      </c>
      <c r="D45" s="8" t="s">
        <v>56</v>
      </c>
      <c r="E45" s="7" t="s">
        <v>57</v>
      </c>
      <c r="F45" s="7" t="s">
        <v>58</v>
      </c>
      <c r="G45" s="3" t="s">
        <v>91</v>
      </c>
      <c r="H45" s="6" t="s">
        <v>238</v>
      </c>
      <c r="I45" s="3" t="s">
        <v>239</v>
      </c>
      <c r="J45" s="6" t="s">
        <v>240</v>
      </c>
      <c r="K45" s="3"/>
      <c r="L45" s="6"/>
      <c r="M45" s="3" t="s">
        <v>91</v>
      </c>
      <c r="N45" s="6" t="s">
        <v>238</v>
      </c>
      <c r="O45" s="3"/>
      <c r="P45" s="6"/>
      <c r="Q45" s="3" t="s">
        <v>239</v>
      </c>
      <c r="R45" s="6" t="s">
        <v>240</v>
      </c>
      <c r="S45" s="5" t="n">
        <f>7528.8</f>
        <v>7528.8</v>
      </c>
      <c r="T45" s="4" t="n">
        <f>2</f>
        <v>2.0</v>
      </c>
      <c r="U45" s="4"/>
      <c r="V45" s="4" t="n">
        <f>7524000</f>
        <v>7524000.0</v>
      </c>
      <c r="W45" s="4"/>
      <c r="X45" s="3"/>
      <c r="Y45" s="2" t="n">
        <f>179</f>
        <v>179.0</v>
      </c>
      <c r="Z45" s="2" t="str">
        <f>"－"</f>
        <v>－</v>
      </c>
      <c r="AA45" s="1" t="n">
        <f>2</f>
        <v>2.0</v>
      </c>
    </row>
    <row r="46">
      <c r="A46" s="9" t="s">
        <v>42</v>
      </c>
      <c r="B46" s="8" t="s">
        <v>233</v>
      </c>
      <c r="C46" s="8" t="s">
        <v>234</v>
      </c>
      <c r="D46" s="8" t="s">
        <v>64</v>
      </c>
      <c r="E46" s="7" t="s">
        <v>65</v>
      </c>
      <c r="F46" s="7" t="s">
        <v>66</v>
      </c>
      <c r="G46" s="3" t="s">
        <v>143</v>
      </c>
      <c r="H46" s="6" t="s">
        <v>241</v>
      </c>
      <c r="I46" s="3" t="s">
        <v>239</v>
      </c>
      <c r="J46" s="6" t="s">
        <v>242</v>
      </c>
      <c r="K46" s="3"/>
      <c r="L46" s="6"/>
      <c r="M46" s="3" t="s">
        <v>239</v>
      </c>
      <c r="N46" s="6" t="s">
        <v>243</v>
      </c>
      <c r="O46" s="3"/>
      <c r="P46" s="6"/>
      <c r="Q46" s="3" t="s">
        <v>100</v>
      </c>
      <c r="R46" s="6" t="s">
        <v>243</v>
      </c>
      <c r="S46" s="5" t="n">
        <f>7564</f>
        <v>7564.0</v>
      </c>
      <c r="T46" s="4" t="n">
        <f>4</f>
        <v>4.0</v>
      </c>
      <c r="U46" s="4"/>
      <c r="V46" s="4" t="n">
        <f>15153500</f>
        <v>1.51535E7</v>
      </c>
      <c r="W46" s="4"/>
      <c r="X46" s="3"/>
      <c r="Y46" s="2" t="n">
        <f>115</f>
        <v>115.0</v>
      </c>
      <c r="Z46" s="2" t="str">
        <f>"－"</f>
        <v>－</v>
      </c>
      <c r="AA46" s="1" t="n">
        <f>3</f>
        <v>3.0</v>
      </c>
    </row>
    <row r="47">
      <c r="A47" s="9" t="s">
        <v>42</v>
      </c>
      <c r="B47" s="8" t="s">
        <v>233</v>
      </c>
      <c r="C47" s="8" t="s">
        <v>234</v>
      </c>
      <c r="D47" s="8" t="s">
        <v>71</v>
      </c>
      <c r="E47" s="7" t="s">
        <v>72</v>
      </c>
      <c r="F47" s="7" t="s">
        <v>73</v>
      </c>
      <c r="G47" s="3" t="s">
        <v>151</v>
      </c>
      <c r="H47" s="6" t="s">
        <v>244</v>
      </c>
      <c r="I47" s="3" t="s">
        <v>62</v>
      </c>
      <c r="J47" s="6" t="s">
        <v>245</v>
      </c>
      <c r="K47" s="3"/>
      <c r="L47" s="6"/>
      <c r="M47" s="3" t="s">
        <v>151</v>
      </c>
      <c r="N47" s="6" t="s">
        <v>244</v>
      </c>
      <c r="O47" s="3"/>
      <c r="P47" s="6"/>
      <c r="Q47" s="3" t="s">
        <v>62</v>
      </c>
      <c r="R47" s="6" t="s">
        <v>245</v>
      </c>
      <c r="S47" s="5" t="n">
        <f>7387.85</f>
        <v>7387.85</v>
      </c>
      <c r="T47" s="4" t="n">
        <f>4</f>
        <v>4.0</v>
      </c>
      <c r="U47" s="4"/>
      <c r="V47" s="4" t="n">
        <f>14806000</f>
        <v>1.4806E7</v>
      </c>
      <c r="W47" s="4"/>
      <c r="X47" s="3"/>
      <c r="Y47" s="2" t="n">
        <f>90</f>
        <v>90.0</v>
      </c>
      <c r="Z47" s="2" t="str">
        <f>"－"</f>
        <v>－</v>
      </c>
      <c r="AA47" s="1" t="n">
        <f>2</f>
        <v>2.0</v>
      </c>
    </row>
    <row r="48">
      <c r="A48" s="9" t="s">
        <v>42</v>
      </c>
      <c r="B48" s="8" t="s">
        <v>233</v>
      </c>
      <c r="C48" s="8" t="s">
        <v>234</v>
      </c>
      <c r="D48" s="8" t="s">
        <v>80</v>
      </c>
      <c r="E48" s="7" t="s">
        <v>81</v>
      </c>
      <c r="F48" s="7" t="s">
        <v>82</v>
      </c>
      <c r="G48" s="3" t="s">
        <v>91</v>
      </c>
      <c r="H48" s="6" t="s">
        <v>235</v>
      </c>
      <c r="I48" s="3" t="s">
        <v>155</v>
      </c>
      <c r="J48" s="6" t="s">
        <v>246</v>
      </c>
      <c r="K48" s="3"/>
      <c r="L48" s="6"/>
      <c r="M48" s="3" t="s">
        <v>91</v>
      </c>
      <c r="N48" s="6" t="s">
        <v>235</v>
      </c>
      <c r="O48" s="3"/>
      <c r="P48" s="6"/>
      <c r="Q48" s="3" t="s">
        <v>112</v>
      </c>
      <c r="R48" s="6" t="s">
        <v>247</v>
      </c>
      <c r="S48" s="5" t="n">
        <f>7433.5</f>
        <v>7433.5</v>
      </c>
      <c r="T48" s="4" t="n">
        <f>21</f>
        <v>21.0</v>
      </c>
      <c r="U48" s="4"/>
      <c r="V48" s="4" t="n">
        <f>77234000</f>
        <v>7.7234E7</v>
      </c>
      <c r="W48" s="4"/>
      <c r="X48" s="3"/>
      <c r="Y48" s="2" t="n">
        <f>34</f>
        <v>34.0</v>
      </c>
      <c r="Z48" s="2" t="str">
        <f>"－"</f>
        <v>－</v>
      </c>
      <c r="AA48" s="1" t="n">
        <f>4</f>
        <v>4.0</v>
      </c>
    </row>
    <row r="49">
      <c r="A49" s="9" t="s">
        <v>42</v>
      </c>
      <c r="B49" s="8" t="s">
        <v>233</v>
      </c>
      <c r="C49" s="8" t="s">
        <v>234</v>
      </c>
      <c r="D49" s="8" t="s">
        <v>86</v>
      </c>
      <c r="E49" s="7" t="s">
        <v>87</v>
      </c>
      <c r="F49" s="7" t="s">
        <v>88</v>
      </c>
      <c r="G49" s="3" t="s">
        <v>47</v>
      </c>
      <c r="H49" s="6" t="s">
        <v>248</v>
      </c>
      <c r="I49" s="3" t="s">
        <v>62</v>
      </c>
      <c r="J49" s="6" t="s">
        <v>241</v>
      </c>
      <c r="K49" s="3"/>
      <c r="L49" s="6"/>
      <c r="M49" s="3" t="s">
        <v>47</v>
      </c>
      <c r="N49" s="6" t="s">
        <v>249</v>
      </c>
      <c r="O49" s="3"/>
      <c r="P49" s="6"/>
      <c r="Q49" s="3" t="s">
        <v>62</v>
      </c>
      <c r="R49" s="6" t="s">
        <v>241</v>
      </c>
      <c r="S49" s="5" t="n">
        <f>7332.4</f>
        <v>7332.4</v>
      </c>
      <c r="T49" s="4" t="n">
        <f>174</f>
        <v>174.0</v>
      </c>
      <c r="U49" s="4"/>
      <c r="V49" s="4" t="n">
        <f>632903000</f>
        <v>6.32903E8</v>
      </c>
      <c r="W49" s="4"/>
      <c r="X49" s="3"/>
      <c r="Y49" s="2" t="n">
        <f>80</f>
        <v>80.0</v>
      </c>
      <c r="Z49" s="2" t="str">
        <f>"－"</f>
        <v>－</v>
      </c>
      <c r="AA49" s="1" t="n">
        <f>19</f>
        <v>19.0</v>
      </c>
    </row>
    <row r="50">
      <c r="A50" s="9" t="s">
        <v>42</v>
      </c>
      <c r="B50" s="8" t="s">
        <v>233</v>
      </c>
      <c r="C50" s="8" t="s">
        <v>234</v>
      </c>
      <c r="D50" s="8" t="s">
        <v>97</v>
      </c>
      <c r="E50" s="7" t="s">
        <v>98</v>
      </c>
      <c r="F50" s="7" t="s">
        <v>99</v>
      </c>
      <c r="G50" s="3" t="s">
        <v>100</v>
      </c>
      <c r="H50" s="6" t="s">
        <v>250</v>
      </c>
      <c r="I50" s="3" t="s">
        <v>62</v>
      </c>
      <c r="J50" s="6" t="s">
        <v>251</v>
      </c>
      <c r="K50" s="3"/>
      <c r="L50" s="6"/>
      <c r="M50" s="3" t="s">
        <v>62</v>
      </c>
      <c r="N50" s="6" t="s">
        <v>252</v>
      </c>
      <c r="O50" s="3"/>
      <c r="P50" s="6"/>
      <c r="Q50" s="3" t="s">
        <v>62</v>
      </c>
      <c r="R50" s="6" t="s">
        <v>251</v>
      </c>
      <c r="S50" s="5" t="n">
        <f>7506.33</f>
        <v>7506.33</v>
      </c>
      <c r="T50" s="4" t="n">
        <f>13</f>
        <v>13.0</v>
      </c>
      <c r="U50" s="4"/>
      <c r="V50" s="4" t="n">
        <f>48197000</f>
        <v>4.8197E7</v>
      </c>
      <c r="W50" s="4"/>
      <c r="X50" s="3"/>
      <c r="Y50" s="2" t="n">
        <f>7</f>
        <v>7.0</v>
      </c>
      <c r="Z50" s="2" t="str">
        <f>"－"</f>
        <v>－</v>
      </c>
      <c r="AA50" s="1" t="n">
        <f>3</f>
        <v>3.0</v>
      </c>
    </row>
    <row r="51">
      <c r="A51" s="9" t="s">
        <v>42</v>
      </c>
      <c r="B51" s="8" t="s">
        <v>253</v>
      </c>
      <c r="C51" s="8" t="s">
        <v>254</v>
      </c>
      <c r="D51" s="8" t="s">
        <v>42</v>
      </c>
      <c r="E51" s="7" t="s">
        <v>255</v>
      </c>
      <c r="F51" s="7" t="s">
        <v>108</v>
      </c>
      <c r="G51" s="3" t="s">
        <v>47</v>
      </c>
      <c r="H51" s="6" t="s">
        <v>256</v>
      </c>
      <c r="I51" s="3" t="s">
        <v>112</v>
      </c>
      <c r="J51" s="6" t="s">
        <v>257</v>
      </c>
      <c r="K51" s="3" t="s">
        <v>161</v>
      </c>
      <c r="L51" s="6" t="s">
        <v>258</v>
      </c>
      <c r="M51" s="3" t="s">
        <v>143</v>
      </c>
      <c r="N51" s="6" t="s">
        <v>259</v>
      </c>
      <c r="O51" s="3" t="s">
        <v>49</v>
      </c>
      <c r="P51" s="6" t="s">
        <v>260</v>
      </c>
      <c r="Q51" s="3" t="s">
        <v>112</v>
      </c>
      <c r="R51" s="6" t="s">
        <v>257</v>
      </c>
      <c r="S51" s="5" t="n">
        <f>166.05</f>
        <v>166.05</v>
      </c>
      <c r="T51" s="4" t="n">
        <f>915</f>
        <v>915.0</v>
      </c>
      <c r="U51" s="4" t="n">
        <v>75.0</v>
      </c>
      <c r="V51" s="4" t="n">
        <f>749605000</f>
        <v>7.49605E8</v>
      </c>
      <c r="W51" s="4" t="n">
        <v>6.1141E7</v>
      </c>
      <c r="X51" s="3" t="s">
        <v>55</v>
      </c>
      <c r="Y51" s="2" t="n">
        <f>207</f>
        <v>207.0</v>
      </c>
      <c r="Z51" s="2" t="str">
        <f>"－"</f>
        <v>－</v>
      </c>
      <c r="AA51" s="1" t="n">
        <f>16</f>
        <v>16.0</v>
      </c>
    </row>
    <row r="52">
      <c r="A52" s="9" t="s">
        <v>42</v>
      </c>
      <c r="B52" s="8" t="s">
        <v>253</v>
      </c>
      <c r="C52" s="8" t="s">
        <v>254</v>
      </c>
      <c r="D52" s="8" t="s">
        <v>261</v>
      </c>
      <c r="E52" s="7" t="s">
        <v>262</v>
      </c>
      <c r="F52" s="7" t="s">
        <v>263</v>
      </c>
      <c r="G52" s="3" t="s">
        <v>47</v>
      </c>
      <c r="H52" s="6" t="s">
        <v>264</v>
      </c>
      <c r="I52" s="3" t="s">
        <v>62</v>
      </c>
      <c r="J52" s="6" t="s">
        <v>265</v>
      </c>
      <c r="K52" s="3" t="s">
        <v>100</v>
      </c>
      <c r="L52" s="6" t="s">
        <v>266</v>
      </c>
      <c r="M52" s="3" t="s">
        <v>47</v>
      </c>
      <c r="N52" s="6" t="s">
        <v>267</v>
      </c>
      <c r="O52" s="3" t="s">
        <v>49</v>
      </c>
      <c r="P52" s="6" t="s">
        <v>268</v>
      </c>
      <c r="Q52" s="3" t="s">
        <v>62</v>
      </c>
      <c r="R52" s="6" t="s">
        <v>269</v>
      </c>
      <c r="S52" s="5" t="n">
        <f>170.02</f>
        <v>170.02</v>
      </c>
      <c r="T52" s="4" t="n">
        <f>1829</f>
        <v>1829.0</v>
      </c>
      <c r="U52" s="4" t="n">
        <v>219.0</v>
      </c>
      <c r="V52" s="4" t="n">
        <f>1543524000</f>
        <v>1.543524E9</v>
      </c>
      <c r="W52" s="4" t="n">
        <v>1.798E8</v>
      </c>
      <c r="X52" s="3"/>
      <c r="Y52" s="2" t="n">
        <f>408</f>
        <v>408.0</v>
      </c>
      <c r="Z52" s="2" t="str">
        <f>"－"</f>
        <v>－</v>
      </c>
      <c r="AA52" s="1" t="n">
        <f>20</f>
        <v>20.0</v>
      </c>
    </row>
    <row r="53">
      <c r="A53" s="9" t="s">
        <v>42</v>
      </c>
      <c r="B53" s="8" t="s">
        <v>253</v>
      </c>
      <c r="C53" s="8" t="s">
        <v>254</v>
      </c>
      <c r="D53" s="8" t="s">
        <v>56</v>
      </c>
      <c r="E53" s="7" t="s">
        <v>270</v>
      </c>
      <c r="F53" s="7" t="s">
        <v>113</v>
      </c>
      <c r="G53" s="3" t="s">
        <v>47</v>
      </c>
      <c r="H53" s="6" t="s">
        <v>271</v>
      </c>
      <c r="I53" s="3" t="s">
        <v>62</v>
      </c>
      <c r="J53" s="6" t="s">
        <v>272</v>
      </c>
      <c r="K53" s="3" t="s">
        <v>49</v>
      </c>
      <c r="L53" s="6" t="s">
        <v>273</v>
      </c>
      <c r="M53" s="3" t="s">
        <v>47</v>
      </c>
      <c r="N53" s="6" t="s">
        <v>274</v>
      </c>
      <c r="O53" s="3" t="s">
        <v>49</v>
      </c>
      <c r="P53" s="6" t="s">
        <v>273</v>
      </c>
      <c r="Q53" s="3" t="s">
        <v>62</v>
      </c>
      <c r="R53" s="6" t="s">
        <v>275</v>
      </c>
      <c r="S53" s="5" t="n">
        <f>172.6</f>
        <v>172.6</v>
      </c>
      <c r="T53" s="4" t="n">
        <f>1519</f>
        <v>1519.0</v>
      </c>
      <c r="U53" s="4" t="n">
        <v>37.0</v>
      </c>
      <c r="V53" s="4" t="n">
        <f>1318865500</f>
        <v>1.3188655E9</v>
      </c>
      <c r="W53" s="4" t="n">
        <v>3.0747E7</v>
      </c>
      <c r="X53" s="3"/>
      <c r="Y53" s="2" t="n">
        <f>789</f>
        <v>789.0</v>
      </c>
      <c r="Z53" s="2" t="str">
        <f>"－"</f>
        <v>－</v>
      </c>
      <c r="AA53" s="1" t="n">
        <f>20</f>
        <v>20.0</v>
      </c>
    </row>
    <row r="54">
      <c r="A54" s="9" t="s">
        <v>42</v>
      </c>
      <c r="B54" s="8" t="s">
        <v>253</v>
      </c>
      <c r="C54" s="8" t="s">
        <v>254</v>
      </c>
      <c r="D54" s="8" t="s">
        <v>276</v>
      </c>
      <c r="E54" s="7" t="s">
        <v>277</v>
      </c>
      <c r="F54" s="7" t="s">
        <v>278</v>
      </c>
      <c r="G54" s="3" t="s">
        <v>47</v>
      </c>
      <c r="H54" s="6" t="s">
        <v>279</v>
      </c>
      <c r="I54" s="3" t="s">
        <v>62</v>
      </c>
      <c r="J54" s="6" t="s">
        <v>280</v>
      </c>
      <c r="K54" s="3" t="s">
        <v>281</v>
      </c>
      <c r="L54" s="6" t="s">
        <v>282</v>
      </c>
      <c r="M54" s="3" t="s">
        <v>47</v>
      </c>
      <c r="N54" s="6" t="s">
        <v>279</v>
      </c>
      <c r="O54" s="3" t="s">
        <v>94</v>
      </c>
      <c r="P54" s="6" t="s">
        <v>283</v>
      </c>
      <c r="Q54" s="3" t="s">
        <v>62</v>
      </c>
      <c r="R54" s="6" t="s">
        <v>284</v>
      </c>
      <c r="S54" s="5" t="n">
        <f>173.6</f>
        <v>173.6</v>
      </c>
      <c r="T54" s="4" t="n">
        <f>4454</f>
        <v>4454.0</v>
      </c>
      <c r="U54" s="4" t="n">
        <v>43.0</v>
      </c>
      <c r="V54" s="4" t="n">
        <f>3871144500</f>
        <v>3.8711445E9</v>
      </c>
      <c r="W54" s="4" t="n">
        <v>3.71935E7</v>
      </c>
      <c r="X54" s="3"/>
      <c r="Y54" s="2" t="n">
        <f>983</f>
        <v>983.0</v>
      </c>
      <c r="Z54" s="2" t="str">
        <f>"－"</f>
        <v>－</v>
      </c>
      <c r="AA54" s="1" t="n">
        <f>20</f>
        <v>20.0</v>
      </c>
    </row>
    <row r="55">
      <c r="A55" s="9" t="s">
        <v>42</v>
      </c>
      <c r="B55" s="8" t="s">
        <v>253</v>
      </c>
      <c r="C55" s="8" t="s">
        <v>254</v>
      </c>
      <c r="D55" s="8" t="s">
        <v>64</v>
      </c>
      <c r="E55" s="7" t="s">
        <v>285</v>
      </c>
      <c r="F55" s="7" t="s">
        <v>118</v>
      </c>
      <c r="G55" s="3" t="s">
        <v>47</v>
      </c>
      <c r="H55" s="6" t="s">
        <v>286</v>
      </c>
      <c r="I55" s="3" t="s">
        <v>62</v>
      </c>
      <c r="J55" s="6" t="s">
        <v>287</v>
      </c>
      <c r="K55" s="3" t="s">
        <v>281</v>
      </c>
      <c r="L55" s="6" t="s">
        <v>288</v>
      </c>
      <c r="M55" s="3" t="s">
        <v>47</v>
      </c>
      <c r="N55" s="6" t="s">
        <v>289</v>
      </c>
      <c r="O55" s="3" t="s">
        <v>94</v>
      </c>
      <c r="P55" s="6" t="s">
        <v>283</v>
      </c>
      <c r="Q55" s="3" t="s">
        <v>62</v>
      </c>
      <c r="R55" s="6" t="s">
        <v>290</v>
      </c>
      <c r="S55" s="5" t="n">
        <f>174.56</f>
        <v>174.56</v>
      </c>
      <c r="T55" s="4" t="n">
        <f>13268</f>
        <v>13268.0</v>
      </c>
      <c r="U55" s="4" t="n">
        <v>36.0</v>
      </c>
      <c r="V55" s="4" t="n">
        <f>11502824000</f>
        <v>1.1502824E10</v>
      </c>
      <c r="W55" s="4" t="n">
        <v>3.1351E7</v>
      </c>
      <c r="X55" s="3"/>
      <c r="Y55" s="2" t="n">
        <f>4277</f>
        <v>4277.0</v>
      </c>
      <c r="Z55" s="2" t="str">
        <f>"－"</f>
        <v>－</v>
      </c>
      <c r="AA55" s="1" t="n">
        <f>20</f>
        <v>20.0</v>
      </c>
    </row>
    <row r="56">
      <c r="A56" s="9" t="s">
        <v>42</v>
      </c>
      <c r="B56" s="8" t="s">
        <v>253</v>
      </c>
      <c r="C56" s="8" t="s">
        <v>254</v>
      </c>
      <c r="D56" s="8" t="s">
        <v>291</v>
      </c>
      <c r="E56" s="7" t="s">
        <v>292</v>
      </c>
      <c r="F56" s="7" t="s">
        <v>293</v>
      </c>
      <c r="G56" s="3" t="s">
        <v>47</v>
      </c>
      <c r="H56" s="6" t="s">
        <v>294</v>
      </c>
      <c r="I56" s="3" t="s">
        <v>62</v>
      </c>
      <c r="J56" s="6" t="s">
        <v>295</v>
      </c>
      <c r="K56" s="3"/>
      <c r="L56" s="6"/>
      <c r="M56" s="3" t="s">
        <v>47</v>
      </c>
      <c r="N56" s="6" t="s">
        <v>296</v>
      </c>
      <c r="O56" s="3"/>
      <c r="P56" s="6"/>
      <c r="Q56" s="3" t="s">
        <v>62</v>
      </c>
      <c r="R56" s="6" t="s">
        <v>297</v>
      </c>
      <c r="S56" s="5" t="n">
        <f>176.09</f>
        <v>176.09</v>
      </c>
      <c r="T56" s="4" t="n">
        <f>45732</f>
        <v>45732.0</v>
      </c>
      <c r="U56" s="4"/>
      <c r="V56" s="4" t="n">
        <f>40418829500</f>
        <v>4.04188295E10</v>
      </c>
      <c r="W56" s="4"/>
      <c r="X56" s="3"/>
      <c r="Y56" s="2" t="n">
        <f>4016</f>
        <v>4016.0</v>
      </c>
      <c r="Z56" s="2" t="str">
        <f>"－"</f>
        <v>－</v>
      </c>
      <c r="AA56" s="1" t="n">
        <f>20</f>
        <v>20.0</v>
      </c>
    </row>
    <row r="57">
      <c r="A57" s="9" t="s">
        <v>42</v>
      </c>
      <c r="B57" s="8" t="s">
        <v>253</v>
      </c>
      <c r="C57" s="8" t="s">
        <v>254</v>
      </c>
      <c r="D57" s="8" t="s">
        <v>71</v>
      </c>
      <c r="E57" s="7" t="s">
        <v>46</v>
      </c>
      <c r="F57" s="7" t="s">
        <v>122</v>
      </c>
      <c r="G57" s="3" t="s">
        <v>53</v>
      </c>
      <c r="H57" s="6" t="s">
        <v>298</v>
      </c>
      <c r="I57" s="3" t="s">
        <v>62</v>
      </c>
      <c r="J57" s="6" t="s">
        <v>295</v>
      </c>
      <c r="K57" s="3"/>
      <c r="L57" s="6"/>
      <c r="M57" s="3" t="s">
        <v>53</v>
      </c>
      <c r="N57" s="6" t="s">
        <v>299</v>
      </c>
      <c r="O57" s="3"/>
      <c r="P57" s="6"/>
      <c r="Q57" s="3" t="s">
        <v>62</v>
      </c>
      <c r="R57" s="6" t="s">
        <v>300</v>
      </c>
      <c r="S57" s="5" t="n">
        <f>186.58</f>
        <v>186.58</v>
      </c>
      <c r="T57" s="4" t="n">
        <f>17047</f>
        <v>17047.0</v>
      </c>
      <c r="U57" s="4"/>
      <c r="V57" s="4" t="n">
        <f>16015454000</f>
        <v>1.6015454E10</v>
      </c>
      <c r="W57" s="4"/>
      <c r="X57" s="3"/>
      <c r="Y57" s="2" t="n">
        <f>4956</f>
        <v>4956.0</v>
      </c>
      <c r="Z57" s="2" t="str">
        <f>"－"</f>
        <v>－</v>
      </c>
      <c r="AA57" s="1" t="n">
        <f>4</f>
        <v>4.0</v>
      </c>
    </row>
    <row r="58">
      <c r="A58" s="9" t="s">
        <v>42</v>
      </c>
      <c r="B58" s="8" t="s">
        <v>301</v>
      </c>
      <c r="C58" s="8" t="s">
        <v>302</v>
      </c>
      <c r="D58" s="8" t="s">
        <v>261</v>
      </c>
      <c r="E58" s="7" t="s">
        <v>303</v>
      </c>
      <c r="F58" s="7" t="s">
        <v>304</v>
      </c>
      <c r="G58" s="3"/>
      <c r="H58" s="6" t="s">
        <v>141</v>
      </c>
      <c r="I58" s="3"/>
      <c r="J58" s="6" t="s">
        <v>141</v>
      </c>
      <c r="K58" s="3"/>
      <c r="L58" s="6"/>
      <c r="M58" s="3"/>
      <c r="N58" s="6" t="s">
        <v>141</v>
      </c>
      <c r="O58" s="3"/>
      <c r="P58" s="6"/>
      <c r="Q58" s="3"/>
      <c r="R58" s="6" t="s">
        <v>141</v>
      </c>
      <c r="S58" s="5" t="n">
        <f>130</f>
        <v>130.0</v>
      </c>
      <c r="T58" s="4" t="str">
        <f>"－"</f>
        <v>－</v>
      </c>
      <c r="U58" s="4"/>
      <c r="V58" s="4" t="str">
        <f>"－"</f>
        <v>－</v>
      </c>
      <c r="W58" s="4"/>
      <c r="X58" s="3" t="s">
        <v>55</v>
      </c>
      <c r="Y58" s="2" t="str">
        <f>"－"</f>
        <v>－</v>
      </c>
      <c r="Z58" s="2" t="str">
        <f>"－"</f>
        <v>－</v>
      </c>
      <c r="AA58" s="1" t="str">
        <f>"－"</f>
        <v>－</v>
      </c>
    </row>
    <row r="59">
      <c r="A59" s="9" t="s">
        <v>42</v>
      </c>
      <c r="B59" s="8" t="s">
        <v>301</v>
      </c>
      <c r="C59" s="8" t="s">
        <v>302</v>
      </c>
      <c r="D59" s="8" t="s">
        <v>56</v>
      </c>
      <c r="E59" s="7" t="s">
        <v>305</v>
      </c>
      <c r="F59" s="7" t="s">
        <v>306</v>
      </c>
      <c r="G59" s="3"/>
      <c r="H59" s="6" t="s">
        <v>141</v>
      </c>
      <c r="I59" s="3"/>
      <c r="J59" s="6" t="s">
        <v>141</v>
      </c>
      <c r="K59" s="3"/>
      <c r="L59" s="6"/>
      <c r="M59" s="3"/>
      <c r="N59" s="6" t="s">
        <v>141</v>
      </c>
      <c r="O59" s="3"/>
      <c r="P59" s="6"/>
      <c r="Q59" s="3"/>
      <c r="R59" s="6" t="s">
        <v>141</v>
      </c>
      <c r="S59" s="5" t="n">
        <f>130</f>
        <v>130.0</v>
      </c>
      <c r="T59" s="4" t="str">
        <f>"－"</f>
        <v>－</v>
      </c>
      <c r="U59" s="4"/>
      <c r="V59" s="4" t="str">
        <f>"－"</f>
        <v>－</v>
      </c>
      <c r="W59" s="4"/>
      <c r="X59" s="3"/>
      <c r="Y59" s="2" t="str">
        <f>"－"</f>
        <v>－</v>
      </c>
      <c r="Z59" s="2" t="str">
        <f>"－"</f>
        <v>－</v>
      </c>
      <c r="AA59" s="1" t="str">
        <f>"－"</f>
        <v>－</v>
      </c>
    </row>
    <row r="60">
      <c r="A60" s="9" t="s">
        <v>42</v>
      </c>
      <c r="B60" s="8" t="s">
        <v>301</v>
      </c>
      <c r="C60" s="8" t="s">
        <v>302</v>
      </c>
      <c r="D60" s="8" t="s">
        <v>276</v>
      </c>
      <c r="E60" s="7" t="s">
        <v>307</v>
      </c>
      <c r="F60" s="7" t="s">
        <v>308</v>
      </c>
      <c r="G60" s="3"/>
      <c r="H60" s="6" t="s">
        <v>141</v>
      </c>
      <c r="I60" s="3"/>
      <c r="J60" s="6" t="s">
        <v>141</v>
      </c>
      <c r="K60" s="3"/>
      <c r="L60" s="6"/>
      <c r="M60" s="3"/>
      <c r="N60" s="6" t="s">
        <v>141</v>
      </c>
      <c r="O60" s="3"/>
      <c r="P60" s="6"/>
      <c r="Q60" s="3"/>
      <c r="R60" s="6" t="s">
        <v>141</v>
      </c>
      <c r="S60" s="5" t="n">
        <f>131</f>
        <v>131.0</v>
      </c>
      <c r="T60" s="4" t="str">
        <f>"－"</f>
        <v>－</v>
      </c>
      <c r="U60" s="4"/>
      <c r="V60" s="4" t="str">
        <f>"－"</f>
        <v>－</v>
      </c>
      <c r="W60" s="4"/>
      <c r="X60" s="3"/>
      <c r="Y60" s="2" t="str">
        <f>"－"</f>
        <v>－</v>
      </c>
      <c r="Z60" s="2" t="str">
        <f>"－"</f>
        <v>－</v>
      </c>
      <c r="AA60" s="1" t="str">
        <f>"－"</f>
        <v>－</v>
      </c>
    </row>
    <row r="61">
      <c r="A61" s="9" t="s">
        <v>42</v>
      </c>
      <c r="B61" s="8" t="s">
        <v>301</v>
      </c>
      <c r="C61" s="8" t="s">
        <v>302</v>
      </c>
      <c r="D61" s="8" t="s">
        <v>64</v>
      </c>
      <c r="E61" s="7" t="s">
        <v>309</v>
      </c>
      <c r="F61" s="7" t="s">
        <v>310</v>
      </c>
      <c r="G61" s="3"/>
      <c r="H61" s="6" t="s">
        <v>141</v>
      </c>
      <c r="I61" s="3"/>
      <c r="J61" s="6" t="s">
        <v>141</v>
      </c>
      <c r="K61" s="3"/>
      <c r="L61" s="6"/>
      <c r="M61" s="3"/>
      <c r="N61" s="6" t="s">
        <v>141</v>
      </c>
      <c r="O61" s="3"/>
      <c r="P61" s="6"/>
      <c r="Q61" s="3"/>
      <c r="R61" s="6" t="s">
        <v>141</v>
      </c>
      <c r="S61" s="5" t="n">
        <f>131</f>
        <v>131.0</v>
      </c>
      <c r="T61" s="4" t="str">
        <f>"－"</f>
        <v>－</v>
      </c>
      <c r="U61" s="4"/>
      <c r="V61" s="4" t="str">
        <f>"－"</f>
        <v>－</v>
      </c>
      <c r="W61" s="4"/>
      <c r="X61" s="3"/>
      <c r="Y61" s="2" t="str">
        <f>"－"</f>
        <v>－</v>
      </c>
      <c r="Z61" s="2" t="str">
        <f>"－"</f>
        <v>－</v>
      </c>
      <c r="AA61" s="1" t="str">
        <f>"－"</f>
        <v>－</v>
      </c>
    </row>
    <row r="62">
      <c r="A62" s="9" t="s">
        <v>42</v>
      </c>
      <c r="B62" s="8" t="s">
        <v>301</v>
      </c>
      <c r="C62" s="8" t="s">
        <v>302</v>
      </c>
      <c r="D62" s="8" t="s">
        <v>291</v>
      </c>
      <c r="E62" s="7" t="s">
        <v>311</v>
      </c>
      <c r="F62" s="7" t="s">
        <v>312</v>
      </c>
      <c r="G62" s="3"/>
      <c r="H62" s="6" t="s">
        <v>141</v>
      </c>
      <c r="I62" s="3"/>
      <c r="J62" s="6" t="s">
        <v>141</v>
      </c>
      <c r="K62" s="3"/>
      <c r="L62" s="6"/>
      <c r="M62" s="3"/>
      <c r="N62" s="6" t="s">
        <v>141</v>
      </c>
      <c r="O62" s="3"/>
      <c r="P62" s="6"/>
      <c r="Q62" s="3"/>
      <c r="R62" s="6" t="s">
        <v>141</v>
      </c>
      <c r="S62" s="5" t="n">
        <f>131</f>
        <v>131.0</v>
      </c>
      <c r="T62" s="4" t="str">
        <f>"－"</f>
        <v>－</v>
      </c>
      <c r="U62" s="4"/>
      <c r="V62" s="4" t="str">
        <f>"－"</f>
        <v>－</v>
      </c>
      <c r="W62" s="4"/>
      <c r="X62" s="3"/>
      <c r="Y62" s="2" t="str">
        <f>"－"</f>
        <v>－</v>
      </c>
      <c r="Z62" s="2" t="str">
        <f>"－"</f>
        <v>－</v>
      </c>
      <c r="AA62" s="1" t="str">
        <f>"－"</f>
        <v>－</v>
      </c>
    </row>
    <row r="63">
      <c r="A63" s="9" t="s">
        <v>42</v>
      </c>
      <c r="B63" s="8" t="s">
        <v>301</v>
      </c>
      <c r="C63" s="8" t="s">
        <v>302</v>
      </c>
      <c r="D63" s="8" t="s">
        <v>71</v>
      </c>
      <c r="E63" s="7" t="s">
        <v>313</v>
      </c>
      <c r="F63" s="7" t="s">
        <v>314</v>
      </c>
      <c r="G63" s="3"/>
      <c r="H63" s="6" t="s">
        <v>141</v>
      </c>
      <c r="I63" s="3"/>
      <c r="J63" s="6" t="s">
        <v>141</v>
      </c>
      <c r="K63" s="3"/>
      <c r="L63" s="6"/>
      <c r="M63" s="3"/>
      <c r="N63" s="6" t="s">
        <v>141</v>
      </c>
      <c r="O63" s="3"/>
      <c r="P63" s="6"/>
      <c r="Q63" s="3"/>
      <c r="R63" s="6" t="s">
        <v>141</v>
      </c>
      <c r="S63" s="5" t="n">
        <f>131</f>
        <v>131.0</v>
      </c>
      <c r="T63" s="4" t="str">
        <f>"－"</f>
        <v>－</v>
      </c>
      <c r="U63" s="4"/>
      <c r="V63" s="4" t="str">
        <f>"－"</f>
        <v>－</v>
      </c>
      <c r="W63" s="4"/>
      <c r="X63" s="3"/>
      <c r="Y63" s="2" t="str">
        <f>"－"</f>
        <v>－</v>
      </c>
      <c r="Z63" s="2" t="str">
        <f>"－"</f>
        <v>－</v>
      </c>
      <c r="AA63" s="1" t="str">
        <f>"－"</f>
        <v>－</v>
      </c>
    </row>
    <row r="64">
      <c r="A64" s="9" t="s">
        <v>42</v>
      </c>
      <c r="B64" s="8" t="s">
        <v>315</v>
      </c>
      <c r="C64" s="8" t="s">
        <v>316</v>
      </c>
      <c r="D64" s="8" t="s">
        <v>261</v>
      </c>
      <c r="E64" s="7" t="s">
        <v>317</v>
      </c>
      <c r="F64" s="7" t="s">
        <v>318</v>
      </c>
      <c r="G64" s="3" t="s">
        <v>47</v>
      </c>
      <c r="H64" s="6" t="s">
        <v>319</v>
      </c>
      <c r="I64" s="3" t="s">
        <v>47</v>
      </c>
      <c r="J64" s="6" t="s">
        <v>320</v>
      </c>
      <c r="K64" s="3" t="s">
        <v>47</v>
      </c>
      <c r="L64" s="6" t="s">
        <v>321</v>
      </c>
      <c r="M64" s="3" t="s">
        <v>47</v>
      </c>
      <c r="N64" s="6" t="s">
        <v>322</v>
      </c>
      <c r="O64" s="3" t="s">
        <v>323</v>
      </c>
      <c r="P64" s="6" t="s">
        <v>324</v>
      </c>
      <c r="Q64" s="3" t="s">
        <v>49</v>
      </c>
      <c r="R64" s="6" t="s">
        <v>325</v>
      </c>
      <c r="S64" s="5" t="n">
        <f>17061.11</f>
        <v>17061.11</v>
      </c>
      <c r="T64" s="4" t="n">
        <f>100</f>
        <v>100.0</v>
      </c>
      <c r="U64" s="4" t="n">
        <v>54.0</v>
      </c>
      <c r="V64" s="4" t="n">
        <f>84452000</f>
        <v>8.4452E7</v>
      </c>
      <c r="W64" s="4" t="n">
        <v>4.51185E7</v>
      </c>
      <c r="X64" s="3" t="s">
        <v>55</v>
      </c>
      <c r="Y64" s="2" t="str">
        <f>"－"</f>
        <v>－</v>
      </c>
      <c r="Z64" s="2" t="str">
        <f>"－"</f>
        <v>－</v>
      </c>
      <c r="AA64" s="1" t="n">
        <f>3</f>
        <v>3.0</v>
      </c>
    </row>
    <row r="65">
      <c r="A65" s="9" t="s">
        <v>42</v>
      </c>
      <c r="B65" s="8" t="s">
        <v>315</v>
      </c>
      <c r="C65" s="8" t="s">
        <v>316</v>
      </c>
      <c r="D65" s="8" t="s">
        <v>276</v>
      </c>
      <c r="E65" s="7" t="s">
        <v>326</v>
      </c>
      <c r="F65" s="7" t="s">
        <v>327</v>
      </c>
      <c r="G65" s="3" t="s">
        <v>155</v>
      </c>
      <c r="H65" s="6" t="s">
        <v>328</v>
      </c>
      <c r="I65" s="3" t="s">
        <v>62</v>
      </c>
      <c r="J65" s="6" t="s">
        <v>329</v>
      </c>
      <c r="K65" s="3"/>
      <c r="L65" s="6"/>
      <c r="M65" s="3" t="s">
        <v>155</v>
      </c>
      <c r="N65" s="6" t="s">
        <v>328</v>
      </c>
      <c r="O65" s="3"/>
      <c r="P65" s="6"/>
      <c r="Q65" s="3" t="s">
        <v>62</v>
      </c>
      <c r="R65" s="6" t="s">
        <v>329</v>
      </c>
      <c r="S65" s="5" t="n">
        <f>23576.5</f>
        <v>23576.5</v>
      </c>
      <c r="T65" s="4" t="n">
        <f>17</f>
        <v>17.0</v>
      </c>
      <c r="U65" s="4"/>
      <c r="V65" s="4" t="n">
        <f>20217500</f>
        <v>2.02175E7</v>
      </c>
      <c r="W65" s="4"/>
      <c r="X65" s="3"/>
      <c r="Y65" s="2" t="n">
        <f>66</f>
        <v>66.0</v>
      </c>
      <c r="Z65" s="2" t="str">
        <f>"－"</f>
        <v>－</v>
      </c>
      <c r="AA65" s="1" t="n">
        <f>8</f>
        <v>8.0</v>
      </c>
    </row>
    <row r="66">
      <c r="A66" s="9" t="s">
        <v>42</v>
      </c>
      <c r="B66" s="8" t="s">
        <v>315</v>
      </c>
      <c r="C66" s="8" t="s">
        <v>316</v>
      </c>
      <c r="D66" s="8" t="s">
        <v>291</v>
      </c>
      <c r="E66" s="7" t="s">
        <v>330</v>
      </c>
      <c r="F66" s="7" t="s">
        <v>331</v>
      </c>
      <c r="G66" s="3" t="s">
        <v>47</v>
      </c>
      <c r="H66" s="6" t="s">
        <v>332</v>
      </c>
      <c r="I66" s="3" t="s">
        <v>62</v>
      </c>
      <c r="J66" s="6" t="s">
        <v>333</v>
      </c>
      <c r="K66" s="3"/>
      <c r="L66" s="6"/>
      <c r="M66" s="3" t="s">
        <v>161</v>
      </c>
      <c r="N66" s="6" t="s">
        <v>334</v>
      </c>
      <c r="O66" s="3"/>
      <c r="P66" s="6"/>
      <c r="Q66" s="3" t="s">
        <v>62</v>
      </c>
      <c r="R66" s="6" t="s">
        <v>335</v>
      </c>
      <c r="S66" s="5" t="n">
        <f>21882</f>
        <v>21882.0</v>
      </c>
      <c r="T66" s="4" t="n">
        <f>114</f>
        <v>114.0</v>
      </c>
      <c r="U66" s="4"/>
      <c r="V66" s="4" t="n">
        <f>126042000</f>
        <v>1.26042E8</v>
      </c>
      <c r="W66" s="4"/>
      <c r="X66" s="3"/>
      <c r="Y66" s="2" t="n">
        <f>170</f>
        <v>170.0</v>
      </c>
      <c r="Z66" s="2" t="str">
        <f>"－"</f>
        <v>－</v>
      </c>
      <c r="AA66" s="1" t="n">
        <f>17</f>
        <v>17.0</v>
      </c>
    </row>
    <row r="67">
      <c r="A67" s="9" t="s">
        <v>42</v>
      </c>
      <c r="B67" s="8" t="s">
        <v>315</v>
      </c>
      <c r="C67" s="8" t="s">
        <v>316</v>
      </c>
      <c r="D67" s="8" t="s">
        <v>336</v>
      </c>
      <c r="E67" s="7" t="s">
        <v>337</v>
      </c>
      <c r="F67" s="7" t="s">
        <v>338</v>
      </c>
      <c r="G67" s="3" t="s">
        <v>47</v>
      </c>
      <c r="H67" s="6" t="s">
        <v>339</v>
      </c>
      <c r="I67" s="3" t="s">
        <v>102</v>
      </c>
      <c r="J67" s="6" t="s">
        <v>340</v>
      </c>
      <c r="K67" s="3"/>
      <c r="L67" s="6"/>
      <c r="M67" s="3" t="s">
        <v>91</v>
      </c>
      <c r="N67" s="6" t="s">
        <v>341</v>
      </c>
      <c r="O67" s="3"/>
      <c r="P67" s="6"/>
      <c r="Q67" s="3" t="s">
        <v>62</v>
      </c>
      <c r="R67" s="6" t="s">
        <v>335</v>
      </c>
      <c r="S67" s="5" t="n">
        <f>21907.5</f>
        <v>21907.5</v>
      </c>
      <c r="T67" s="4" t="n">
        <f>146</f>
        <v>146.0</v>
      </c>
      <c r="U67" s="4"/>
      <c r="V67" s="4" t="n">
        <f>162046000</f>
        <v>1.62046E8</v>
      </c>
      <c r="W67" s="4"/>
      <c r="X67" s="3"/>
      <c r="Y67" s="2" t="n">
        <f>390</f>
        <v>390.0</v>
      </c>
      <c r="Z67" s="2" t="str">
        <f>"－"</f>
        <v>－</v>
      </c>
      <c r="AA67" s="1" t="n">
        <f>18</f>
        <v>18.0</v>
      </c>
    </row>
    <row r="68">
      <c r="A68" s="9" t="s">
        <v>42</v>
      </c>
      <c r="B68" s="8" t="s">
        <v>315</v>
      </c>
      <c r="C68" s="8" t="s">
        <v>316</v>
      </c>
      <c r="D68" s="8" t="s">
        <v>342</v>
      </c>
      <c r="E68" s="7" t="s">
        <v>343</v>
      </c>
      <c r="F68" s="7" t="s">
        <v>344</v>
      </c>
      <c r="G68" s="3" t="s">
        <v>47</v>
      </c>
      <c r="H68" s="6" t="s">
        <v>345</v>
      </c>
      <c r="I68" s="3" t="s">
        <v>102</v>
      </c>
      <c r="J68" s="6" t="s">
        <v>346</v>
      </c>
      <c r="K68" s="3"/>
      <c r="L68" s="6"/>
      <c r="M68" s="3" t="s">
        <v>91</v>
      </c>
      <c r="N68" s="6" t="s">
        <v>339</v>
      </c>
      <c r="O68" s="3"/>
      <c r="P68" s="6"/>
      <c r="Q68" s="3" t="s">
        <v>62</v>
      </c>
      <c r="R68" s="6" t="s">
        <v>347</v>
      </c>
      <c r="S68" s="5" t="n">
        <f>22204</f>
        <v>22204.0</v>
      </c>
      <c r="T68" s="4" t="n">
        <f>388</f>
        <v>388.0</v>
      </c>
      <c r="U68" s="4"/>
      <c r="V68" s="4" t="n">
        <f>433003000</f>
        <v>4.33003E8</v>
      </c>
      <c r="W68" s="4"/>
      <c r="X68" s="3"/>
      <c r="Y68" s="2" t="n">
        <f>281</f>
        <v>281.0</v>
      </c>
      <c r="Z68" s="2" t="str">
        <f>"－"</f>
        <v>－</v>
      </c>
      <c r="AA68" s="1" t="n">
        <f>20</f>
        <v>20.0</v>
      </c>
    </row>
    <row r="69">
      <c r="A69" s="9" t="s">
        <v>42</v>
      </c>
      <c r="B69" s="8" t="s">
        <v>315</v>
      </c>
      <c r="C69" s="8" t="s">
        <v>316</v>
      </c>
      <c r="D69" s="8" t="s">
        <v>348</v>
      </c>
      <c r="E69" s="7" t="s">
        <v>349</v>
      </c>
      <c r="F69" s="7" t="s">
        <v>350</v>
      </c>
      <c r="G69" s="3" t="s">
        <v>47</v>
      </c>
      <c r="H69" s="6" t="s">
        <v>351</v>
      </c>
      <c r="I69" s="3" t="s">
        <v>102</v>
      </c>
      <c r="J69" s="6" t="s">
        <v>352</v>
      </c>
      <c r="K69" s="3"/>
      <c r="L69" s="6"/>
      <c r="M69" s="3" t="s">
        <v>91</v>
      </c>
      <c r="N69" s="6" t="s">
        <v>353</v>
      </c>
      <c r="O69" s="3"/>
      <c r="P69" s="6"/>
      <c r="Q69" s="3" t="s">
        <v>62</v>
      </c>
      <c r="R69" s="6" t="s">
        <v>354</v>
      </c>
      <c r="S69" s="5" t="n">
        <f>23130.5</f>
        <v>23130.5</v>
      </c>
      <c r="T69" s="4" t="n">
        <f>1861</f>
        <v>1861.0</v>
      </c>
      <c r="U69" s="4"/>
      <c r="V69" s="4" t="n">
        <f>2150729500</f>
        <v>2.1507295E9</v>
      </c>
      <c r="W69" s="4"/>
      <c r="X69" s="3"/>
      <c r="Y69" s="2" t="n">
        <f>498</f>
        <v>498.0</v>
      </c>
      <c r="Z69" s="2" t="str">
        <f>"－"</f>
        <v>－</v>
      </c>
      <c r="AA69" s="1" t="n">
        <f>20</f>
        <v>20.0</v>
      </c>
    </row>
    <row r="70">
      <c r="A70" s="9" t="s">
        <v>42</v>
      </c>
      <c r="B70" s="8" t="s">
        <v>315</v>
      </c>
      <c r="C70" s="8" t="s">
        <v>316</v>
      </c>
      <c r="D70" s="8" t="s">
        <v>355</v>
      </c>
      <c r="E70" s="7" t="s">
        <v>356</v>
      </c>
      <c r="F70" s="7" t="s">
        <v>357</v>
      </c>
      <c r="G70" s="3" t="s">
        <v>76</v>
      </c>
      <c r="H70" s="6" t="s">
        <v>358</v>
      </c>
      <c r="I70" s="3" t="s">
        <v>102</v>
      </c>
      <c r="J70" s="6" t="s">
        <v>359</v>
      </c>
      <c r="K70" s="3"/>
      <c r="L70" s="6"/>
      <c r="M70" s="3" t="s">
        <v>94</v>
      </c>
      <c r="N70" s="6" t="s">
        <v>360</v>
      </c>
      <c r="O70" s="3"/>
      <c r="P70" s="6"/>
      <c r="Q70" s="3" t="s">
        <v>62</v>
      </c>
      <c r="R70" s="6" t="s">
        <v>361</v>
      </c>
      <c r="S70" s="5" t="n">
        <f>23562.73</f>
        <v>23562.73</v>
      </c>
      <c r="T70" s="4" t="n">
        <f>1382</f>
        <v>1382.0</v>
      </c>
      <c r="U70" s="4"/>
      <c r="V70" s="4" t="n">
        <f>1629142500</f>
        <v>1.6291425E9</v>
      </c>
      <c r="W70" s="4"/>
      <c r="X70" s="3"/>
      <c r="Y70" s="2" t="n">
        <f>370</f>
        <v>370.0</v>
      </c>
      <c r="Z70" s="2" t="str">
        <f>"－"</f>
        <v>－</v>
      </c>
      <c r="AA70" s="1" t="n">
        <f>11</f>
        <v>11.0</v>
      </c>
    </row>
    <row r="71">
      <c r="A71" s="9" t="s">
        <v>42</v>
      </c>
      <c r="B71" s="8" t="s">
        <v>362</v>
      </c>
      <c r="C71" s="8" t="s">
        <v>363</v>
      </c>
      <c r="D71" s="8" t="s">
        <v>42</v>
      </c>
      <c r="E71" s="7" t="s">
        <v>317</v>
      </c>
      <c r="F71" s="7" t="s">
        <v>318</v>
      </c>
      <c r="G71" s="3"/>
      <c r="H71" s="6" t="s">
        <v>141</v>
      </c>
      <c r="I71" s="3"/>
      <c r="J71" s="6" t="s">
        <v>141</v>
      </c>
      <c r="K71" s="3"/>
      <c r="L71" s="6"/>
      <c r="M71" s="3"/>
      <c r="N71" s="6" t="s">
        <v>141</v>
      </c>
      <c r="O71" s="3"/>
      <c r="P71" s="6"/>
      <c r="Q71" s="3"/>
      <c r="R71" s="6" t="s">
        <v>141</v>
      </c>
      <c r="S71" s="5" t="n">
        <f>46000</f>
        <v>46000.0</v>
      </c>
      <c r="T71" s="4" t="str">
        <f>"－"</f>
        <v>－</v>
      </c>
      <c r="U71" s="4"/>
      <c r="V71" s="4" t="str">
        <f>"－"</f>
        <v>－</v>
      </c>
      <c r="W71" s="4"/>
      <c r="X71" s="3" t="s">
        <v>55</v>
      </c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362</v>
      </c>
      <c r="C72" s="8" t="s">
        <v>363</v>
      </c>
      <c r="D72" s="8" t="s">
        <v>56</v>
      </c>
      <c r="E72" s="7" t="s">
        <v>326</v>
      </c>
      <c r="F72" s="7" t="s">
        <v>327</v>
      </c>
      <c r="G72" s="3"/>
      <c r="H72" s="6" t="s">
        <v>141</v>
      </c>
      <c r="I72" s="3"/>
      <c r="J72" s="6" t="s">
        <v>141</v>
      </c>
      <c r="K72" s="3"/>
      <c r="L72" s="6"/>
      <c r="M72" s="3"/>
      <c r="N72" s="6" t="s">
        <v>141</v>
      </c>
      <c r="O72" s="3"/>
      <c r="P72" s="6"/>
      <c r="Q72" s="3"/>
      <c r="R72" s="6" t="s">
        <v>141</v>
      </c>
      <c r="S72" s="5" t="n">
        <f>46000</f>
        <v>46000.0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362</v>
      </c>
      <c r="C73" s="8" t="s">
        <v>363</v>
      </c>
      <c r="D73" s="8" t="s">
        <v>64</v>
      </c>
      <c r="E73" s="7" t="s">
        <v>330</v>
      </c>
      <c r="F73" s="7" t="s">
        <v>331</v>
      </c>
      <c r="G73" s="3"/>
      <c r="H73" s="6" t="s">
        <v>141</v>
      </c>
      <c r="I73" s="3"/>
      <c r="J73" s="6" t="s">
        <v>141</v>
      </c>
      <c r="K73" s="3"/>
      <c r="L73" s="6"/>
      <c r="M73" s="3"/>
      <c r="N73" s="6" t="s">
        <v>141</v>
      </c>
      <c r="O73" s="3"/>
      <c r="P73" s="6"/>
      <c r="Q73" s="3"/>
      <c r="R73" s="6" t="s">
        <v>141</v>
      </c>
      <c r="S73" s="5" t="n">
        <f>46000</f>
        <v>46000.0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362</v>
      </c>
      <c r="C74" s="8" t="s">
        <v>363</v>
      </c>
      <c r="D74" s="8" t="s">
        <v>71</v>
      </c>
      <c r="E74" s="7" t="s">
        <v>337</v>
      </c>
      <c r="F74" s="7" t="s">
        <v>338</v>
      </c>
      <c r="G74" s="3"/>
      <c r="H74" s="6" t="s">
        <v>141</v>
      </c>
      <c r="I74" s="3"/>
      <c r="J74" s="6" t="s">
        <v>141</v>
      </c>
      <c r="K74" s="3"/>
      <c r="L74" s="6"/>
      <c r="M74" s="3"/>
      <c r="N74" s="6" t="s">
        <v>141</v>
      </c>
      <c r="O74" s="3"/>
      <c r="P74" s="6"/>
      <c r="Q74" s="3"/>
      <c r="R74" s="6" t="s">
        <v>141</v>
      </c>
      <c r="S74" s="5" t="n">
        <f>46000</f>
        <v>46000.0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362</v>
      </c>
      <c r="C75" s="8" t="s">
        <v>363</v>
      </c>
      <c r="D75" s="8" t="s">
        <v>80</v>
      </c>
      <c r="E75" s="7" t="s">
        <v>343</v>
      </c>
      <c r="F75" s="7" t="s">
        <v>344</v>
      </c>
      <c r="G75" s="3"/>
      <c r="H75" s="6" t="s">
        <v>141</v>
      </c>
      <c r="I75" s="3"/>
      <c r="J75" s="6" t="s">
        <v>141</v>
      </c>
      <c r="K75" s="3"/>
      <c r="L75" s="6"/>
      <c r="M75" s="3"/>
      <c r="N75" s="6" t="s">
        <v>141</v>
      </c>
      <c r="O75" s="3"/>
      <c r="P75" s="6"/>
      <c r="Q75" s="3"/>
      <c r="R75" s="6" t="s">
        <v>141</v>
      </c>
      <c r="S75" s="5" t="n">
        <f>46000</f>
        <v>46000.0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362</v>
      </c>
      <c r="C76" s="8" t="s">
        <v>363</v>
      </c>
      <c r="D76" s="8" t="s">
        <v>86</v>
      </c>
      <c r="E76" s="7" t="s">
        <v>349</v>
      </c>
      <c r="F76" s="7" t="s">
        <v>350</v>
      </c>
      <c r="G76" s="3"/>
      <c r="H76" s="6" t="s">
        <v>141</v>
      </c>
      <c r="I76" s="3"/>
      <c r="J76" s="6" t="s">
        <v>141</v>
      </c>
      <c r="K76" s="3"/>
      <c r="L76" s="6"/>
      <c r="M76" s="3"/>
      <c r="N76" s="6" t="s">
        <v>141</v>
      </c>
      <c r="O76" s="3"/>
      <c r="P76" s="6"/>
      <c r="Q76" s="3"/>
      <c r="R76" s="6" t="s">
        <v>141</v>
      </c>
      <c r="S76" s="5" t="n">
        <f>46000</f>
        <v>46000.0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  <row r="77">
      <c r="A77" s="9" t="s">
        <v>42</v>
      </c>
      <c r="B77" s="8" t="s">
        <v>362</v>
      </c>
      <c r="C77" s="8" t="s">
        <v>363</v>
      </c>
      <c r="D77" s="8" t="s">
        <v>97</v>
      </c>
      <c r="E77" s="7" t="s">
        <v>356</v>
      </c>
      <c r="F77" s="7" t="s">
        <v>357</v>
      </c>
      <c r="G77" s="3"/>
      <c r="H77" s="6" t="s">
        <v>141</v>
      </c>
      <c r="I77" s="3"/>
      <c r="J77" s="6" t="s">
        <v>141</v>
      </c>
      <c r="K77" s="3"/>
      <c r="L77" s="6"/>
      <c r="M77" s="3"/>
      <c r="N77" s="6" t="s">
        <v>141</v>
      </c>
      <c r="O77" s="3"/>
      <c r="P77" s="6"/>
      <c r="Q77" s="3"/>
      <c r="R77" s="6" t="s">
        <v>141</v>
      </c>
      <c r="S77" s="5" t="n">
        <f>46000</f>
        <v>46000.0</v>
      </c>
      <c r="T77" s="4" t="str">
        <f>"－"</f>
        <v>－</v>
      </c>
      <c r="U77" s="4"/>
      <c r="V77" s="4" t="str">
        <f>"－"</f>
        <v>－</v>
      </c>
      <c r="W77" s="4"/>
      <c r="X77" s="3"/>
      <c r="Y77" s="2" t="str">
        <f>"－"</f>
        <v>－</v>
      </c>
      <c r="Z77" s="2" t="str">
        <f>"－"</f>
        <v>－</v>
      </c>
      <c r="AA77" s="1" t="str">
        <f>"－"</f>
        <v>－</v>
      </c>
    </row>
    <row r="78">
      <c r="A78" s="9" t="s">
        <v>42</v>
      </c>
      <c r="B78" s="8" t="s">
        <v>364</v>
      </c>
      <c r="C78" s="8" t="s">
        <v>365</v>
      </c>
      <c r="D78" s="8" t="s">
        <v>42</v>
      </c>
      <c r="E78" s="7" t="s">
        <v>72</v>
      </c>
      <c r="F78" s="7" t="s">
        <v>46</v>
      </c>
      <c r="G78" s="3"/>
      <c r="H78" s="6" t="s">
        <v>141</v>
      </c>
      <c r="I78" s="3"/>
      <c r="J78" s="6" t="s">
        <v>141</v>
      </c>
      <c r="K78" s="3"/>
      <c r="L78" s="6"/>
      <c r="M78" s="3"/>
      <c r="N78" s="6" t="s">
        <v>141</v>
      </c>
      <c r="O78" s="3"/>
      <c r="P78" s="6"/>
      <c r="Q78" s="3"/>
      <c r="R78" s="6" t="s">
        <v>141</v>
      </c>
      <c r="S78" s="5" t="n">
        <f>11400</f>
        <v>11400.0</v>
      </c>
      <c r="T78" s="4" t="str">
        <f>"－"</f>
        <v>－</v>
      </c>
      <c r="U78" s="4"/>
      <c r="V78" s="4" t="str">
        <f>"－"</f>
        <v>－</v>
      </c>
      <c r="W78" s="4"/>
      <c r="X78" s="3" t="s">
        <v>55</v>
      </c>
      <c r="Y78" s="2" t="n">
        <f>1</f>
        <v>1.0</v>
      </c>
      <c r="Z78" s="2" t="str">
        <f>"－"</f>
        <v>－</v>
      </c>
      <c r="AA78" s="1" t="str">
        <f>"－"</f>
        <v>－</v>
      </c>
    </row>
    <row r="79">
      <c r="A79" s="9" t="s">
        <v>42</v>
      </c>
      <c r="B79" s="8" t="s">
        <v>364</v>
      </c>
      <c r="C79" s="8" t="s">
        <v>365</v>
      </c>
      <c r="D79" s="8" t="s">
        <v>261</v>
      </c>
      <c r="E79" s="7" t="s">
        <v>366</v>
      </c>
      <c r="F79" s="7" t="s">
        <v>367</v>
      </c>
      <c r="G79" s="3"/>
      <c r="H79" s="6" t="s">
        <v>141</v>
      </c>
      <c r="I79" s="3"/>
      <c r="J79" s="6" t="s">
        <v>141</v>
      </c>
      <c r="K79" s="3"/>
      <c r="L79" s="6"/>
      <c r="M79" s="3"/>
      <c r="N79" s="6" t="s">
        <v>141</v>
      </c>
      <c r="O79" s="3"/>
      <c r="P79" s="6"/>
      <c r="Q79" s="3"/>
      <c r="R79" s="6" t="s">
        <v>141</v>
      </c>
      <c r="S79" s="5" t="n">
        <f>11500</f>
        <v>11500.0</v>
      </c>
      <c r="T79" s="4" t="str">
        <f>"－"</f>
        <v>－</v>
      </c>
      <c r="U79" s="4"/>
      <c r="V79" s="4" t="str">
        <f>"－"</f>
        <v>－</v>
      </c>
      <c r="W79" s="4"/>
      <c r="X79" s="3"/>
      <c r="Y79" s="2" t="n">
        <f>2</f>
        <v>2.0</v>
      </c>
      <c r="Z79" s="2" t="str">
        <f>"－"</f>
        <v>－</v>
      </c>
      <c r="AA79" s="1" t="str">
        <f>"－"</f>
        <v>－</v>
      </c>
    </row>
    <row r="80">
      <c r="A80" s="9" t="s">
        <v>42</v>
      </c>
      <c r="B80" s="8" t="s">
        <v>364</v>
      </c>
      <c r="C80" s="8" t="s">
        <v>365</v>
      </c>
      <c r="D80" s="8" t="s">
        <v>56</v>
      </c>
      <c r="E80" s="7" t="s">
        <v>81</v>
      </c>
      <c r="F80" s="7" t="s">
        <v>58</v>
      </c>
      <c r="G80" s="3"/>
      <c r="H80" s="6" t="s">
        <v>141</v>
      </c>
      <c r="I80" s="3"/>
      <c r="J80" s="6" t="s">
        <v>141</v>
      </c>
      <c r="K80" s="3"/>
      <c r="L80" s="6"/>
      <c r="M80" s="3"/>
      <c r="N80" s="6" t="s">
        <v>141</v>
      </c>
      <c r="O80" s="3"/>
      <c r="P80" s="6"/>
      <c r="Q80" s="3"/>
      <c r="R80" s="6" t="s">
        <v>141</v>
      </c>
      <c r="S80" s="5" t="n">
        <f>12895</f>
        <v>12895.0</v>
      </c>
      <c r="T80" s="4" t="str">
        <f>"－"</f>
        <v>－</v>
      </c>
      <c r="U80" s="4"/>
      <c r="V80" s="4" t="str">
        <f>"－"</f>
        <v>－</v>
      </c>
      <c r="W80" s="4"/>
      <c r="X80" s="3"/>
      <c r="Y80" s="2" t="str">
        <f>"－"</f>
        <v>－</v>
      </c>
      <c r="Z80" s="2" t="str">
        <f>"－"</f>
        <v>－</v>
      </c>
      <c r="AA80" s="1" t="str">
        <f>"－"</f>
        <v>－</v>
      </c>
    </row>
    <row r="81">
      <c r="A81" s="9" t="s">
        <v>42</v>
      </c>
      <c r="B81" s="8" t="s">
        <v>364</v>
      </c>
      <c r="C81" s="8" t="s">
        <v>365</v>
      </c>
      <c r="D81" s="8" t="s">
        <v>276</v>
      </c>
      <c r="E81" s="7" t="s">
        <v>368</v>
      </c>
      <c r="F81" s="7" t="s">
        <v>369</v>
      </c>
      <c r="G81" s="3"/>
      <c r="H81" s="6" t="s">
        <v>141</v>
      </c>
      <c r="I81" s="3"/>
      <c r="J81" s="6" t="s">
        <v>141</v>
      </c>
      <c r="K81" s="3"/>
      <c r="L81" s="6"/>
      <c r="M81" s="3"/>
      <c r="N81" s="6" t="s">
        <v>141</v>
      </c>
      <c r="O81" s="3"/>
      <c r="P81" s="6"/>
      <c r="Q81" s="3"/>
      <c r="R81" s="6" t="s">
        <v>141</v>
      </c>
      <c r="S81" s="5" t="n">
        <f>12895</f>
        <v>12895.0</v>
      </c>
      <c r="T81" s="4" t="str">
        <f>"－"</f>
        <v>－</v>
      </c>
      <c r="U81" s="4"/>
      <c r="V81" s="4" t="str">
        <f>"－"</f>
        <v>－</v>
      </c>
      <c r="W81" s="4"/>
      <c r="X81" s="3"/>
      <c r="Y81" s="2" t="n">
        <f>1</f>
        <v>1.0</v>
      </c>
      <c r="Z81" s="2" t="str">
        <f>"－"</f>
        <v>－</v>
      </c>
      <c r="AA81" s="1" t="str">
        <f>"－"</f>
        <v>－</v>
      </c>
    </row>
    <row r="82">
      <c r="A82" s="9" t="s">
        <v>42</v>
      </c>
      <c r="B82" s="8" t="s">
        <v>364</v>
      </c>
      <c r="C82" s="8" t="s">
        <v>365</v>
      </c>
      <c r="D82" s="8" t="s">
        <v>64</v>
      </c>
      <c r="E82" s="7" t="s">
        <v>87</v>
      </c>
      <c r="F82" s="7" t="s">
        <v>118</v>
      </c>
      <c r="G82" s="3" t="s">
        <v>76</v>
      </c>
      <c r="H82" s="6" t="s">
        <v>370</v>
      </c>
      <c r="I82" s="3" t="s">
        <v>76</v>
      </c>
      <c r="J82" s="6" t="s">
        <v>370</v>
      </c>
      <c r="K82" s="3"/>
      <c r="L82" s="6"/>
      <c r="M82" s="3" t="s">
        <v>53</v>
      </c>
      <c r="N82" s="6" t="s">
        <v>371</v>
      </c>
      <c r="O82" s="3"/>
      <c r="P82" s="6"/>
      <c r="Q82" s="3" t="s">
        <v>53</v>
      </c>
      <c r="R82" s="6" t="s">
        <v>371</v>
      </c>
      <c r="S82" s="5" t="n">
        <f>12862</f>
        <v>12862.0</v>
      </c>
      <c r="T82" s="4" t="n">
        <f>4</f>
        <v>4.0</v>
      </c>
      <c r="U82" s="4"/>
      <c r="V82" s="4" t="n">
        <f>3953600</f>
        <v>3953600.0</v>
      </c>
      <c r="W82" s="4"/>
      <c r="X82" s="3"/>
      <c r="Y82" s="2" t="n">
        <f>2</f>
        <v>2.0</v>
      </c>
      <c r="Z82" s="2" t="str">
        <f>"－"</f>
        <v>－</v>
      </c>
      <c r="AA82" s="1" t="n">
        <f>3</f>
        <v>3.0</v>
      </c>
    </row>
    <row r="83">
      <c r="A83" s="9" t="s">
        <v>42</v>
      </c>
      <c r="B83" s="8" t="s">
        <v>364</v>
      </c>
      <c r="C83" s="8" t="s">
        <v>365</v>
      </c>
      <c r="D83" s="8" t="s">
        <v>291</v>
      </c>
      <c r="E83" s="7" t="s">
        <v>372</v>
      </c>
      <c r="F83" s="7" t="s">
        <v>373</v>
      </c>
      <c r="G83" s="3" t="s">
        <v>47</v>
      </c>
      <c r="H83" s="6" t="s">
        <v>374</v>
      </c>
      <c r="I83" s="3" t="s">
        <v>47</v>
      </c>
      <c r="J83" s="6" t="s">
        <v>374</v>
      </c>
      <c r="K83" s="3"/>
      <c r="L83" s="6"/>
      <c r="M83" s="3" t="s">
        <v>47</v>
      </c>
      <c r="N83" s="6" t="s">
        <v>374</v>
      </c>
      <c r="O83" s="3"/>
      <c r="P83" s="6"/>
      <c r="Q83" s="3" t="s">
        <v>47</v>
      </c>
      <c r="R83" s="6" t="s">
        <v>374</v>
      </c>
      <c r="S83" s="5" t="n">
        <f>13222.5</f>
        <v>13222.5</v>
      </c>
      <c r="T83" s="4" t="n">
        <f>1</f>
        <v>1.0</v>
      </c>
      <c r="U83" s="4"/>
      <c r="V83" s="4" t="n">
        <f>1080000</f>
        <v>1080000.0</v>
      </c>
      <c r="W83" s="4"/>
      <c r="X83" s="3"/>
      <c r="Y83" s="2" t="n">
        <f>1</f>
        <v>1.0</v>
      </c>
      <c r="Z83" s="2" t="str">
        <f>"－"</f>
        <v>－</v>
      </c>
      <c r="AA83" s="1" t="n">
        <f>1</f>
        <v>1.0</v>
      </c>
    </row>
    <row r="84">
      <c r="A84" s="9" t="s">
        <v>42</v>
      </c>
      <c r="B84" s="8" t="s">
        <v>364</v>
      </c>
      <c r="C84" s="8" t="s">
        <v>365</v>
      </c>
      <c r="D84" s="8" t="s">
        <v>71</v>
      </c>
      <c r="E84" s="7" t="s">
        <v>98</v>
      </c>
      <c r="F84" s="7" t="s">
        <v>73</v>
      </c>
      <c r="G84" s="3"/>
      <c r="H84" s="6" t="s">
        <v>141</v>
      </c>
      <c r="I84" s="3"/>
      <c r="J84" s="6" t="s">
        <v>141</v>
      </c>
      <c r="K84" s="3"/>
      <c r="L84" s="6"/>
      <c r="M84" s="3"/>
      <c r="N84" s="6" t="s">
        <v>141</v>
      </c>
      <c r="O84" s="3"/>
      <c r="P84" s="6"/>
      <c r="Q84" s="3"/>
      <c r="R84" s="6" t="s">
        <v>141</v>
      </c>
      <c r="S84" s="5" t="n">
        <f>12766.67</f>
        <v>12766.67</v>
      </c>
      <c r="T84" s="4" t="str">
        <f>"－"</f>
        <v>－</v>
      </c>
      <c r="U84" s="4"/>
      <c r="V84" s="4" t="str">
        <f>"－"</f>
        <v>－</v>
      </c>
      <c r="W84" s="4"/>
      <c r="X84" s="3"/>
      <c r="Y84" s="2" t="str">
        <f>"－"</f>
        <v>－</v>
      </c>
      <c r="Z84" s="2" t="str">
        <f>"－"</f>
        <v>－</v>
      </c>
      <c r="AA84" s="1" t="str">
        <f>"－"</f>
        <v>－</v>
      </c>
    </row>
  </sheetData>
  <mergeCells count="30">
    <mergeCell ref="S3:S5"/>
    <mergeCell ref="T3:U3"/>
    <mergeCell ref="V3:W3"/>
    <mergeCell ref="X3:Y5"/>
    <mergeCell ref="E6:F6"/>
    <mergeCell ref="X6:Y6"/>
    <mergeCell ref="A1:J1"/>
    <mergeCell ref="A2:C2"/>
    <mergeCell ref="A3:A5"/>
    <mergeCell ref="B3:B6"/>
    <mergeCell ref="C3:C6"/>
    <mergeCell ref="D3:D5"/>
    <mergeCell ref="E3:F5"/>
    <mergeCell ref="G3:R3"/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2020-05-22T04:41:39Z</dcterms:modified>
</cp:coreProperties>
</file>