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<sst xmlns="http://schemas.openxmlformats.org/spreadsheetml/2006/main" count="1461" uniqueCount="396">
  <si>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</si>
  <si>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</si>
  <si>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</si>
  <si>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</si>
  <si>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</si>
  <si>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</si>
  <si>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</si>
  <si>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</si>
  <si>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</si>
  <si>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</si>
  <si>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</si>
  <si>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</si>
  <si>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</si>
  <si>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</si>
  <si>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</si>
  <si>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</si>
  <si>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</si>
  <si>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</si>
  <si>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</si>
  <si>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</si>
  <si>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</si>
  <si>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</si>
  <si>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</si>
  <si>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</si>
  <si>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</si>
  <si>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</si>
  <si>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</si>
  <si>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</si>
  <si>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</si>
  <si>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</si>
  <si>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</si>
  <si>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</si>
  <si>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</si>
  <si>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</si>
  <si>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</si>
  <si>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</si>
  <si>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</si>
  <si>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</si>
  <si>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</si>
  <si>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</si>
  <si>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2021/04</t>
  </si>
  <si>
    <t>日経225先物</t>
  </si>
  <si>
    <t>Nikkei 225 Futures</t>
  </si>
  <si>
    <t>2021/06</t>
  </si>
  <si>
    <t>2016/06/10</t>
  </si>
  <si>
    <t>2021/06/10</t>
  </si>
  <si>
    <t>01</t>
  </si>
  <si>
    <t>29,230</t>
  </si>
  <si>
    <t>06</t>
  </si>
  <si>
    <t>30,270</t>
  </si>
  <si>
    <t>30,280.0000</t>
  </si>
  <si>
    <t>21</t>
  </si>
  <si>
    <t>28,400</t>
  </si>
  <si>
    <t>28,400.0000</t>
  </si>
  <si>
    <t>30</t>
  </si>
  <si>
    <t>28,880</t>
  </si>
  <si>
    <t>2021/09</t>
  </si>
  <si>
    <t>2020/03/13</t>
  </si>
  <si>
    <t>2021/09/09</t>
  </si>
  <si>
    <t>29,160</t>
  </si>
  <si>
    <t>30,210</t>
  </si>
  <si>
    <t>30,167.0000</t>
  </si>
  <si>
    <t>28,370</t>
  </si>
  <si>
    <t>28,380.0000</t>
  </si>
  <si>
    <t>28,770</t>
  </si>
  <si>
    <t>2021/12</t>
  </si>
  <si>
    <t>2016/12/09</t>
  </si>
  <si>
    <t>2021/12/09</t>
  </si>
  <si>
    <t>29,280</t>
  </si>
  <si>
    <t>05</t>
  </si>
  <si>
    <t>29,940</t>
  </si>
  <si>
    <t>09</t>
  </si>
  <si>
    <t>29,720.0000</t>
  </si>
  <si>
    <t>28,200</t>
  </si>
  <si>
    <t>28,789.0000</t>
  </si>
  <si>
    <t>27</t>
  </si>
  <si>
    <t>28,800</t>
  </si>
  <si>
    <t>2022/03</t>
  </si>
  <si>
    <t>2020/09/11</t>
  </si>
  <si>
    <t>2022/03/10</t>
  </si>
  <si>
    <t>29,000</t>
  </si>
  <si>
    <t>29,740</t>
  </si>
  <si>
    <t>29,546.0000</t>
  </si>
  <si>
    <t>28,120</t>
  </si>
  <si>
    <t>28,360.0000</t>
  </si>
  <si>
    <t>28</t>
  </si>
  <si>
    <t>28,670</t>
  </si>
  <si>
    <t>2022/06</t>
  </si>
  <si>
    <t>2017/06/09</t>
  </si>
  <si>
    <t>2022/06/09</t>
  </si>
  <si>
    <t>29,400</t>
  </si>
  <si>
    <t>29,620</t>
  </si>
  <si>
    <t>29,700.0000</t>
  </si>
  <si>
    <t>19</t>
  </si>
  <si>
    <t>29,190</t>
  </si>
  <si>
    <t>29,260</t>
  </si>
  <si>
    <t>2022/09</t>
  </si>
  <si>
    <t>2021/03/12</t>
  </si>
  <si>
    <t>2022/09/08</t>
  </si>
  <si>
    <t>20</t>
  </si>
  <si>
    <t>29,100</t>
  </si>
  <si>
    <t>28,560</t>
  </si>
  <si>
    <t>2022/12</t>
  </si>
  <si>
    <t>2017/12/08</t>
  </si>
  <si>
    <t>2022/12/08</t>
  </si>
  <si>
    <t>28,690</t>
  </si>
  <si>
    <t>02</t>
  </si>
  <si>
    <t>29,322.0000</t>
  </si>
  <si>
    <t>22</t>
  </si>
  <si>
    <t>27,760</t>
  </si>
  <si>
    <t>23</t>
  </si>
  <si>
    <t>28,050.0000</t>
  </si>
  <si>
    <t>28,140</t>
  </si>
  <si>
    <t>2023/06</t>
  </si>
  <si>
    <t>2018/06/08</t>
  </si>
  <si>
    <t>2023/06/08</t>
  </si>
  <si>
    <t>－</t>
  </si>
  <si>
    <t>27,900.0000</t>
  </si>
  <si>
    <t>27,368.7500</t>
  </si>
  <si>
    <t>2023/12</t>
  </si>
  <si>
    <t>2018/07/17</t>
  </si>
  <si>
    <t>2023/12/07</t>
  </si>
  <si>
    <t>28,529.0000</t>
  </si>
  <si>
    <t>27,350.0000</t>
  </si>
  <si>
    <t>2024/06</t>
  </si>
  <si>
    <t>2024/06/13</t>
  </si>
  <si>
    <t>2024/12</t>
  </si>
  <si>
    <t>2024/12/12</t>
  </si>
  <si>
    <t>16</t>
  </si>
  <si>
    <t>27,872.0000</t>
  </si>
  <si>
    <t>27,305.0000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</si>
  <si>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</si>
  <si>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</si>
  <si>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</si>
  <si>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</si>
  <si>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</si>
  <si>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</si>
  <si>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</si>
  <si>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</si>
  <si>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</si>
  <si>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</si>
  <si>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</si>
  <si>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</si>
  <si>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</si>
  <si>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</si>
  <si>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</si>
  <si>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</si>
  <si>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</si>
  <si>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</si>
  <si>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</si>
  <si>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</si>
  <si>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</si>
  <si>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日経225mini</t>
  </si>
  <si>
    <t>Nikkei 225 mini</t>
  </si>
  <si>
    <t>2020/11/13</t>
  </si>
  <si>
    <t>2021/04/08</t>
  </si>
  <si>
    <t>29,225</t>
  </si>
  <si>
    <t>30,280</t>
  </si>
  <si>
    <t>29,175</t>
  </si>
  <si>
    <t>08</t>
  </si>
  <si>
    <t>28,875.0000</t>
  </si>
  <si>
    <t>29,680</t>
  </si>
  <si>
    <t>*</t>
  </si>
  <si>
    <t>2021/05</t>
  </si>
  <si>
    <t>2021/01/08</t>
  </si>
  <si>
    <t>2021/05/13</t>
  </si>
  <si>
    <t>30,300</t>
  </si>
  <si>
    <t>30,255.0000</t>
  </si>
  <si>
    <t>28,405</t>
  </si>
  <si>
    <t>28,405.0000</t>
  </si>
  <si>
    <t>28,885</t>
  </si>
  <si>
    <t>2021/07</t>
  </si>
  <si>
    <t>2021/02/12</t>
  </si>
  <si>
    <t>2021/07/08</t>
  </si>
  <si>
    <t>29,155</t>
  </si>
  <si>
    <t>30,290</t>
  </si>
  <si>
    <t>29,990.0000</t>
  </si>
  <si>
    <t>28,390.0000</t>
  </si>
  <si>
    <t>28,845</t>
  </si>
  <si>
    <t>2021/08</t>
  </si>
  <si>
    <t>2021/04/09</t>
  </si>
  <si>
    <t>2021/08/12</t>
  </si>
  <si>
    <t>29,795</t>
  </si>
  <si>
    <t>12</t>
  </si>
  <si>
    <t>29,825</t>
  </si>
  <si>
    <t>28,410</t>
  </si>
  <si>
    <t>28,850</t>
  </si>
  <si>
    <t>29,170</t>
  </si>
  <si>
    <t>30,225</t>
  </si>
  <si>
    <t>28,350</t>
  </si>
  <si>
    <t>28,825</t>
  </si>
  <si>
    <t>28,975</t>
  </si>
  <si>
    <t>30,010</t>
  </si>
  <si>
    <t>28,170</t>
  </si>
  <si>
    <t>28,635</t>
  </si>
  <si>
    <t>28,915</t>
  </si>
  <si>
    <t>28,095</t>
  </si>
  <si>
    <t>28,525</t>
  </si>
  <si>
    <t>28,710</t>
  </si>
  <si>
    <t>29,705</t>
  </si>
  <si>
    <t>27,880</t>
  </si>
  <si>
    <t>28,325</t>
  </si>
  <si>
    <t>29,600</t>
  </si>
  <si>
    <t>27,905</t>
  </si>
  <si>
    <t>28,510</t>
  </si>
  <si>
    <t>29,475</t>
  </si>
  <si>
    <t>27,600</t>
  </si>
  <si>
    <t>28,030</t>
  </si>
  <si>
    <t>28,795</t>
  </si>
  <si>
    <t>27,900</t>
  </si>
  <si>
    <t>28,145</t>
  </si>
  <si>
    <t>28,700</t>
  </si>
  <si>
    <t>27,100</t>
  </si>
  <si>
    <t>27,800</t>
  </si>
  <si>
    <t>27,490</t>
  </si>
  <si>
    <t>28,270</t>
  </si>
  <si>
    <t>27,105</t>
  </si>
  <si>
    <t>27,750</t>
  </si>
  <si>
    <t>28,300</t>
  </si>
  <si>
    <t>26,705</t>
  </si>
  <si>
    <t>27,000</t>
  </si>
  <si>
    <t>27,075</t>
  </si>
  <si>
    <t>28,425</t>
  </si>
  <si>
    <t>26,560</t>
  </si>
  <si>
    <t>27,085</t>
  </si>
  <si>
    <t>27,230</t>
  </si>
  <si>
    <t>27,955</t>
  </si>
  <si>
    <t>26,500</t>
  </si>
  <si>
    <t>26,600</t>
  </si>
  <si>
    <t>TOPIX先物</t>
  </si>
  <si>
    <t>TOPIX Futures</t>
  </si>
  <si>
    <t>1,955.5</t>
  </si>
  <si>
    <t>1,993.5</t>
  </si>
  <si>
    <t>1,991.0500</t>
  </si>
  <si>
    <t>1,879.0</t>
  </si>
  <si>
    <t>1,879.4500</t>
  </si>
  <si>
    <t>1,901.5</t>
  </si>
  <si>
    <t>1,970.0</t>
  </si>
  <si>
    <t>1,978.5</t>
  </si>
  <si>
    <t>1,899.5</t>
  </si>
  <si>
    <t>1,903.5</t>
  </si>
  <si>
    <t>ミニTOPIX先物</t>
  </si>
  <si>
    <t>mini-TOPIX Futures</t>
  </si>
  <si>
    <t>1,956.00</t>
  </si>
  <si>
    <t>1,992.75</t>
  </si>
  <si>
    <t>1,991.7500</t>
  </si>
  <si>
    <t>1,878.75</t>
  </si>
  <si>
    <t>1,880.5000</t>
  </si>
  <si>
    <t>1,901.75</t>
  </si>
  <si>
    <t>1,950.00</t>
  </si>
  <si>
    <t>1,983.25</t>
  </si>
  <si>
    <t>1,870.25</t>
  </si>
  <si>
    <t>1,900.00</t>
  </si>
  <si>
    <t>1,939.75</t>
  </si>
  <si>
    <t>JPX日経インデックス400先物</t>
  </si>
  <si>
    <t>JPX-Nikkei Index 400 Futures</t>
  </si>
  <si>
    <t>17,620</t>
  </si>
  <si>
    <t>17,980</t>
  </si>
  <si>
    <t>17,960.0000</t>
  </si>
  <si>
    <t>16,915</t>
  </si>
  <si>
    <t>16,920.0000</t>
  </si>
  <si>
    <t>17,165</t>
  </si>
  <si>
    <t>TOPIX Core30先物</t>
  </si>
  <si>
    <t>TOPIX Core30 Futures</t>
  </si>
  <si>
    <t>東証銀行業株価指数先物</t>
  </si>
  <si>
    <t>TOPIX Banks Index Futures</t>
  </si>
  <si>
    <t>148.0000</t>
  </si>
  <si>
    <t>140.2606</t>
  </si>
  <si>
    <t>東証REIT指数先物</t>
  </si>
  <si>
    <t>TSE REIT Index Futures</t>
  </si>
  <si>
    <t>1,999.0</t>
  </si>
  <si>
    <t>2,064.0</t>
  </si>
  <si>
    <t>2,064.0000</t>
  </si>
  <si>
    <t>1,970.5</t>
  </si>
  <si>
    <t>1,978.0000</t>
  </si>
  <si>
    <t>2,045.0</t>
  </si>
  <si>
    <t>RNプライム指数先物</t>
  </si>
  <si>
    <t>RN Prime Index Futures</t>
  </si>
  <si>
    <t>東証マザーズ指数先物</t>
  </si>
  <si>
    <t>TSE Mothers Index Futures</t>
  </si>
  <si>
    <t>1,181.0</t>
  </si>
  <si>
    <t>1,245.0</t>
  </si>
  <si>
    <t>1,258.8900</t>
  </si>
  <si>
    <t>1,179.0</t>
  </si>
  <si>
    <t>1,179.0000</t>
  </si>
  <si>
    <t>1,187.0</t>
  </si>
  <si>
    <t>1,175.0</t>
  </si>
  <si>
    <t>1,225.0</t>
  </si>
  <si>
    <t>1,164.0</t>
  </si>
  <si>
    <t>NYダウ先物</t>
  </si>
  <si>
    <t>DJIA Futures</t>
  </si>
  <si>
    <t>2020/06/22</t>
  </si>
  <si>
    <t>2021/06/18</t>
  </si>
  <si>
    <t>32,864</t>
  </si>
  <si>
    <t>34,114</t>
  </si>
  <si>
    <t>34,108.0000</t>
  </si>
  <si>
    <t>32,813</t>
  </si>
  <si>
    <t>32,831.0000</t>
  </si>
  <si>
    <t>33,885</t>
  </si>
  <si>
    <t>2020/09/23</t>
  </si>
  <si>
    <t>2021/09/17</t>
  </si>
  <si>
    <t>32,802</t>
  </si>
  <si>
    <t>26</t>
  </si>
  <si>
    <t>34,332</t>
  </si>
  <si>
    <t>2020/12/21</t>
  </si>
  <si>
    <t>2021/12/17</t>
  </si>
  <si>
    <t>2021/03/22</t>
  </si>
  <si>
    <t>2022/03/18</t>
  </si>
  <si>
    <t>33,333</t>
  </si>
  <si>
    <t>台湾加権指数先物</t>
  </si>
  <si>
    <t>TAIEX Futures</t>
  </si>
  <si>
    <t>2021/02/17</t>
  </si>
  <si>
    <t>2021/04/20</t>
  </si>
  <si>
    <t>15</t>
  </si>
  <si>
    <t>16,888</t>
  </si>
  <si>
    <t>17,088</t>
  </si>
  <si>
    <t>2021/03/17</t>
  </si>
  <si>
    <t>2021/05/18</t>
  </si>
  <si>
    <t>2020/07/15</t>
  </si>
  <si>
    <t>2021/06/15</t>
  </si>
  <si>
    <t>2020/10/21</t>
  </si>
  <si>
    <t>2021/09/14</t>
  </si>
  <si>
    <t>2021/01/20</t>
  </si>
  <si>
    <t>2021/12/14</t>
  </si>
  <si>
    <t>2021/04/21</t>
  </si>
  <si>
    <t>2022/03/15</t>
  </si>
  <si>
    <t>FTSE中国50指数先物</t>
  </si>
  <si>
    <t>FTSE China Index 50 Futures</t>
  </si>
  <si>
    <t>2021/02/26</t>
  </si>
  <si>
    <t>2021/04/28</t>
  </si>
  <si>
    <t>2021/03/31</t>
  </si>
  <si>
    <t>2021/05/28</t>
  </si>
  <si>
    <t>2020/10/30</t>
  </si>
  <si>
    <t>2021/06/29</t>
  </si>
  <si>
    <t>2021/01/29</t>
  </si>
  <si>
    <t>2021/09/29</t>
  </si>
  <si>
    <t>2021/04/30</t>
  </si>
  <si>
    <t>2021/12/30</t>
  </si>
  <si>
    <t>日経平均・配当指数先物</t>
  </si>
  <si>
    <t>Nikkei 225 Dividend Index Futures</t>
  </si>
  <si>
    <t>2014/01/06</t>
  </si>
  <si>
    <t>2022/03/31</t>
  </si>
  <si>
    <t>07</t>
  </si>
  <si>
    <t>471.6000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</si>
  <si>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</si>
  <si>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</si>
  <si>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</si>
  <si>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</si>
  <si>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</si>
  <si>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</si>
  <si>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</si>
  <si>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</si>
  <si>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</si>
  <si>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</si>
  <si>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</si>
  <si>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</si>
  <si>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</si>
  <si>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</si>
  <si>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</si>
  <si>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</si>
  <si>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</si>
  <si>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</si>
  <si>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</si>
  <si>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</si>
  <si>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2020/08/12</t>
  </si>
  <si>
    <t>2021/04/13</t>
  </si>
  <si>
    <t>20.45</t>
  </si>
  <si>
    <t>21.75</t>
  </si>
  <si>
    <t>13</t>
  </si>
  <si>
    <t>16.60</t>
  </si>
  <si>
    <t>2020/09/09</t>
  </si>
  <si>
    <t>2021/05/11</t>
  </si>
  <si>
    <t>23.20</t>
  </si>
  <si>
    <t>25.00</t>
  </si>
  <si>
    <t>19.20</t>
  </si>
  <si>
    <t>19.75</t>
  </si>
  <si>
    <t>2020/10/14</t>
  </si>
  <si>
    <t>2021/06/08</t>
  </si>
  <si>
    <t>14</t>
  </si>
  <si>
    <t>21.90</t>
  </si>
  <si>
    <t>23.80</t>
  </si>
  <si>
    <t>21.25</t>
  </si>
  <si>
    <t>22.00</t>
  </si>
  <si>
    <t>2020/11/11</t>
  </si>
  <si>
    <t>2021/07/13</t>
  </si>
  <si>
    <t>2020/12/09</t>
  </si>
  <si>
    <t>2021/08/10</t>
  </si>
  <si>
    <t>2021/01/13</t>
  </si>
  <si>
    <t>2021/09/07</t>
  </si>
  <si>
    <t>2021/10</t>
  </si>
  <si>
    <t>2021/02/10</t>
  </si>
  <si>
    <t>2021/10/12</t>
  </si>
  <si>
    <t>2021/11</t>
  </si>
  <si>
    <t>2021/03/10</t>
  </si>
  <si>
    <t>2021/11/09</t>
  </si>
  <si>
    <t>2021/04/14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</si>
</sst>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51</v>
      </c>
      <c r="N7" s="18" t="s">
        <v>52</v>
      </c>
      <c r="O7" s="17" t="s">
        <v>51</v>
      </c>
      <c r="P7" s="18" t="s">
        <v>53</v>
      </c>
      <c r="Q7" s="17" t="s">
        <v>54</v>
      </c>
      <c r="R7" s="18" t="s">
        <v>55</v>
      </c>
      <c r="S7" s="19" t="n">
        <f>29434.76</f>
        <v>29434.76</v>
      </c>
      <c r="T7" s="20" t="n">
        <f>999246</f>
        <v>999246.0</v>
      </c>
      <c r="U7" s="20" t="n">
        <v>224976.0</v>
      </c>
      <c r="V7" s="20" t="n">
        <f>29376119189062</f>
        <v>2.9376119189062E13</v>
      </c>
      <c r="W7" s="20" t="n">
        <v>6.616163440062E12</v>
      </c>
      <c r="X7" s="17"/>
      <c r="Y7" s="21" t="n">
        <f>210856</f>
        <v>210856.0</v>
      </c>
      <c r="Z7" s="22" t="n">
        <f>21</f>
        <v>21.0</v>
      </c>
    </row>
    <row r="8">
      <c r="A8" s="14" t="s">
        <v>40</v>
      </c>
      <c r="B8" s="15" t="s">
        <v>41</v>
      </c>
      <c r="C8" s="15" t="s">
        <v>42</v>
      </c>
      <c r="D8" s="15" t="s">
        <v>56</v>
      </c>
      <c r="E8" s="16" t="s">
        <v>57</v>
      </c>
      <c r="F8" s="16" t="s">
        <v>58</v>
      </c>
      <c r="G8" s="17" t="s">
        <v>46</v>
      </c>
      <c r="H8" s="18" t="s">
        <v>59</v>
      </c>
      <c r="I8" s="17" t="s">
        <v>48</v>
      </c>
      <c r="J8" s="18" t="s">
        <v>60</v>
      </c>
      <c r="K8" s="17" t="s">
        <v>48</v>
      </c>
      <c r="L8" s="18" t="s">
        <v>61</v>
      </c>
      <c r="M8" s="17" t="s">
        <v>51</v>
      </c>
      <c r="N8" s="18" t="s">
        <v>62</v>
      </c>
      <c r="O8" s="17" t="s">
        <v>51</v>
      </c>
      <c r="P8" s="18" t="s">
        <v>63</v>
      </c>
      <c r="Q8" s="17" t="s">
        <v>54</v>
      </c>
      <c r="R8" s="18" t="s">
        <v>64</v>
      </c>
      <c r="S8" s="19" t="n">
        <f>29376.67</f>
        <v>29376.67</v>
      </c>
      <c r="T8" s="20" t="n">
        <f>4575</f>
        <v>4575.0</v>
      </c>
      <c r="U8" s="20" t="n">
        <v>1400.0</v>
      </c>
      <c r="V8" s="20" t="n">
        <f>134531343500</f>
        <v>1.345313435E11</v>
      </c>
      <c r="W8" s="20" t="n">
        <v>4.15349725E10</v>
      </c>
      <c r="X8" s="17"/>
      <c r="Y8" s="21" t="n">
        <f>5082</f>
        <v>5082.0</v>
      </c>
      <c r="Z8" s="22" t="n">
        <f>21</f>
        <v>21.0</v>
      </c>
    </row>
    <row r="9">
      <c r="A9" s="14" t="s">
        <v>40</v>
      </c>
      <c r="B9" s="15" t="s">
        <v>41</v>
      </c>
      <c r="C9" s="15" t="s">
        <v>42</v>
      </c>
      <c r="D9" s="15" t="s">
        <v>65</v>
      </c>
      <c r="E9" s="16" t="s">
        <v>66</v>
      </c>
      <c r="F9" s="16" t="s">
        <v>67</v>
      </c>
      <c r="G9" s="17" t="s">
        <v>46</v>
      </c>
      <c r="H9" s="18" t="s">
        <v>68</v>
      </c>
      <c r="I9" s="17" t="s">
        <v>69</v>
      </c>
      <c r="J9" s="18" t="s">
        <v>70</v>
      </c>
      <c r="K9" s="17" t="s">
        <v>71</v>
      </c>
      <c r="L9" s="18" t="s">
        <v>72</v>
      </c>
      <c r="M9" s="17" t="s">
        <v>51</v>
      </c>
      <c r="N9" s="18" t="s">
        <v>73</v>
      </c>
      <c r="O9" s="17" t="s">
        <v>54</v>
      </c>
      <c r="P9" s="18" t="s">
        <v>74</v>
      </c>
      <c r="Q9" s="17" t="s">
        <v>75</v>
      </c>
      <c r="R9" s="18" t="s">
        <v>76</v>
      </c>
      <c r="S9" s="19" t="n">
        <f>29184.29</f>
        <v>29184.29</v>
      </c>
      <c r="T9" s="20" t="n">
        <f>8722</f>
        <v>8722.0</v>
      </c>
      <c r="U9" s="20" t="n">
        <v>8630.0</v>
      </c>
      <c r="V9" s="20" t="n">
        <f>256286760000</f>
        <v>2.5628676E11</v>
      </c>
      <c r="W9" s="20" t="n">
        <v>2.5358754E11</v>
      </c>
      <c r="X9" s="17"/>
      <c r="Y9" s="21" t="n">
        <f>43330</f>
        <v>43330.0</v>
      </c>
      <c r="Z9" s="22" t="n">
        <f>17</f>
        <v>17.0</v>
      </c>
    </row>
    <row r="10">
      <c r="A10" s="14" t="s">
        <v>40</v>
      </c>
      <c r="B10" s="15" t="s">
        <v>41</v>
      </c>
      <c r="C10" s="15" t="s">
        <v>42</v>
      </c>
      <c r="D10" s="15" t="s">
        <v>77</v>
      </c>
      <c r="E10" s="16" t="s">
        <v>78</v>
      </c>
      <c r="F10" s="16" t="s">
        <v>79</v>
      </c>
      <c r="G10" s="17" t="s">
        <v>46</v>
      </c>
      <c r="H10" s="18" t="s">
        <v>80</v>
      </c>
      <c r="I10" s="17" t="s">
        <v>48</v>
      </c>
      <c r="J10" s="18" t="s">
        <v>81</v>
      </c>
      <c r="K10" s="17" t="s">
        <v>48</v>
      </c>
      <c r="L10" s="18" t="s">
        <v>82</v>
      </c>
      <c r="M10" s="17" t="s">
        <v>51</v>
      </c>
      <c r="N10" s="18" t="s">
        <v>83</v>
      </c>
      <c r="O10" s="17" t="s">
        <v>51</v>
      </c>
      <c r="P10" s="18" t="s">
        <v>84</v>
      </c>
      <c r="Q10" s="17" t="s">
        <v>85</v>
      </c>
      <c r="R10" s="18" t="s">
        <v>86</v>
      </c>
      <c r="S10" s="19" t="n">
        <f>29112.38</f>
        <v>29112.38</v>
      </c>
      <c r="T10" s="20" t="n">
        <f>759</f>
        <v>759.0</v>
      </c>
      <c r="U10" s="20" t="n">
        <v>662.0</v>
      </c>
      <c r="V10" s="20" t="n">
        <f>22319454000</f>
        <v>2.2319454E10</v>
      </c>
      <c r="W10" s="20" t="n">
        <v>1.9472204E10</v>
      </c>
      <c r="X10" s="17"/>
      <c r="Y10" s="21" t="n">
        <f>1246</f>
        <v>1246.0</v>
      </c>
      <c r="Z10" s="22" t="n">
        <f>18</f>
        <v>18.0</v>
      </c>
    </row>
    <row r="11">
      <c r="A11" s="14" t="s">
        <v>40</v>
      </c>
      <c r="B11" s="15" t="s">
        <v>41</v>
      </c>
      <c r="C11" s="15" t="s">
        <v>42</v>
      </c>
      <c r="D11" s="15" t="s">
        <v>87</v>
      </c>
      <c r="E11" s="16" t="s">
        <v>88</v>
      </c>
      <c r="F11" s="16" t="s">
        <v>89</v>
      </c>
      <c r="G11" s="17" t="s">
        <v>69</v>
      </c>
      <c r="H11" s="18" t="s">
        <v>90</v>
      </c>
      <c r="I11" s="17" t="s">
        <v>69</v>
      </c>
      <c r="J11" s="18" t="s">
        <v>91</v>
      </c>
      <c r="K11" s="17" t="s">
        <v>48</v>
      </c>
      <c r="L11" s="18" t="s">
        <v>92</v>
      </c>
      <c r="M11" s="17" t="s">
        <v>93</v>
      </c>
      <c r="N11" s="18" t="s">
        <v>94</v>
      </c>
      <c r="O11" s="17" t="s">
        <v>54</v>
      </c>
      <c r="P11" s="18" t="s">
        <v>53</v>
      </c>
      <c r="Q11" s="17" t="s">
        <v>93</v>
      </c>
      <c r="R11" s="18" t="s">
        <v>95</v>
      </c>
      <c r="S11" s="19" t="n">
        <f>28909.52</f>
        <v>28909.52</v>
      </c>
      <c r="T11" s="20" t="n">
        <f>517</f>
        <v>517.0</v>
      </c>
      <c r="U11" s="20" t="n">
        <v>510.0</v>
      </c>
      <c r="V11" s="20" t="n">
        <f>15109960000</f>
        <v>1.510996E10</v>
      </c>
      <c r="W11" s="20" t="n">
        <v>1.49044E10</v>
      </c>
      <c r="X11" s="17"/>
      <c r="Y11" s="21" t="n">
        <f>3247</f>
        <v>3247.0</v>
      </c>
      <c r="Z11" s="22" t="n">
        <f>3</f>
        <v>3.0</v>
      </c>
    </row>
    <row r="12">
      <c r="A12" s="14" t="s">
        <v>40</v>
      </c>
      <c r="B12" s="15" t="s">
        <v>41</v>
      </c>
      <c r="C12" s="15" t="s">
        <v>42</v>
      </c>
      <c r="D12" s="15" t="s">
        <v>96</v>
      </c>
      <c r="E12" s="16" t="s">
        <v>97</v>
      </c>
      <c r="F12" s="16" t="s">
        <v>98</v>
      </c>
      <c r="G12" s="17" t="s">
        <v>99</v>
      </c>
      <c r="H12" s="18" t="s">
        <v>100</v>
      </c>
      <c r="I12" s="17" t="s">
        <v>99</v>
      </c>
      <c r="J12" s="18" t="s">
        <v>100</v>
      </c>
      <c r="K12" s="17"/>
      <c r="L12" s="18"/>
      <c r="M12" s="17" t="s">
        <v>51</v>
      </c>
      <c r="N12" s="18" t="s">
        <v>101</v>
      </c>
      <c r="O12" s="17"/>
      <c r="P12" s="18"/>
      <c r="Q12" s="17" t="s">
        <v>51</v>
      </c>
      <c r="R12" s="18" t="s">
        <v>101</v>
      </c>
      <c r="S12" s="19" t="n">
        <f>28844.76</f>
        <v>28844.76</v>
      </c>
      <c r="T12" s="20" t="n">
        <f>4</f>
        <v>4.0</v>
      </c>
      <c r="U12" s="20"/>
      <c r="V12" s="20" t="n">
        <f>115320000</f>
        <v>1.1532E8</v>
      </c>
      <c r="W12" s="20"/>
      <c r="X12" s="17"/>
      <c r="Y12" s="21" t="n">
        <f>3</f>
        <v>3.0</v>
      </c>
      <c r="Z12" s="22" t="n">
        <f>2</f>
        <v>2.0</v>
      </c>
    </row>
    <row r="13">
      <c r="A13" s="14" t="s">
        <v>40</v>
      </c>
      <c r="B13" s="15" t="s">
        <v>41</v>
      </c>
      <c r="C13" s="15" t="s">
        <v>42</v>
      </c>
      <c r="D13" s="15" t="s">
        <v>102</v>
      </c>
      <c r="E13" s="16" t="s">
        <v>103</v>
      </c>
      <c r="F13" s="16" t="s">
        <v>104</v>
      </c>
      <c r="G13" s="17" t="s">
        <v>46</v>
      </c>
      <c r="H13" s="18" t="s">
        <v>105</v>
      </c>
      <c r="I13" s="17" t="s">
        <v>106</v>
      </c>
      <c r="J13" s="18" t="s">
        <v>80</v>
      </c>
      <c r="K13" s="17" t="s">
        <v>69</v>
      </c>
      <c r="L13" s="18" t="s">
        <v>107</v>
      </c>
      <c r="M13" s="17" t="s">
        <v>108</v>
      </c>
      <c r="N13" s="18" t="s">
        <v>109</v>
      </c>
      <c r="O13" s="17" t="s">
        <v>110</v>
      </c>
      <c r="P13" s="18" t="s">
        <v>111</v>
      </c>
      <c r="Q13" s="17" t="s">
        <v>54</v>
      </c>
      <c r="R13" s="18" t="s">
        <v>112</v>
      </c>
      <c r="S13" s="19" t="n">
        <f>28659.05</f>
        <v>28659.05</v>
      </c>
      <c r="T13" s="20" t="n">
        <f>2723</f>
        <v>2723.0</v>
      </c>
      <c r="U13" s="20" t="n">
        <v>2715.0</v>
      </c>
      <c r="V13" s="20" t="n">
        <f>78261990000</f>
        <v>7.826199E10</v>
      </c>
      <c r="W13" s="20" t="n">
        <v>7.803585E10</v>
      </c>
      <c r="X13" s="17"/>
      <c r="Y13" s="21" t="n">
        <f>17498</f>
        <v>17498.0</v>
      </c>
      <c r="Z13" s="22" t="n">
        <f>6</f>
        <v>6.0</v>
      </c>
    </row>
    <row r="14">
      <c r="A14" s="14" t="s">
        <v>40</v>
      </c>
      <c r="B14" s="15" t="s">
        <v>41</v>
      </c>
      <c r="C14" s="15" t="s">
        <v>42</v>
      </c>
      <c r="D14" s="15" t="s">
        <v>113</v>
      </c>
      <c r="E14" s="16" t="s">
        <v>114</v>
      </c>
      <c r="F14" s="16" t="s">
        <v>115</v>
      </c>
      <c r="G14" s="17"/>
      <c r="H14" s="18" t="s">
        <v>116</v>
      </c>
      <c r="I14" s="17"/>
      <c r="J14" s="18" t="s">
        <v>116</v>
      </c>
      <c r="K14" s="17" t="s">
        <v>54</v>
      </c>
      <c r="L14" s="18" t="s">
        <v>117</v>
      </c>
      <c r="M14" s="17"/>
      <c r="N14" s="18" t="s">
        <v>116</v>
      </c>
      <c r="O14" s="17" t="s">
        <v>108</v>
      </c>
      <c r="P14" s="18" t="s">
        <v>118</v>
      </c>
      <c r="Q14" s="17"/>
      <c r="R14" s="18" t="s">
        <v>116</v>
      </c>
      <c r="S14" s="19" t="n">
        <f>28382.38</f>
        <v>28382.38</v>
      </c>
      <c r="T14" s="20" t="n">
        <f>156</f>
        <v>156.0</v>
      </c>
      <c r="U14" s="20" t="n">
        <v>156.0</v>
      </c>
      <c r="V14" s="20" t="n">
        <f>4327650000</f>
        <v>4.32765E9</v>
      </c>
      <c r="W14" s="20" t="n">
        <v>4.32765E9</v>
      </c>
      <c r="X14" s="17"/>
      <c r="Y14" s="21" t="n">
        <f>1213</f>
        <v>1213.0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119</v>
      </c>
      <c r="E15" s="16" t="s">
        <v>120</v>
      </c>
      <c r="F15" s="16" t="s">
        <v>121</v>
      </c>
      <c r="G15" s="17"/>
      <c r="H15" s="18" t="s">
        <v>116</v>
      </c>
      <c r="I15" s="17"/>
      <c r="J15" s="18" t="s">
        <v>116</v>
      </c>
      <c r="K15" s="17" t="s">
        <v>71</v>
      </c>
      <c r="L15" s="18" t="s">
        <v>122</v>
      </c>
      <c r="M15" s="17"/>
      <c r="N15" s="18" t="s">
        <v>116</v>
      </c>
      <c r="O15" s="17" t="s">
        <v>51</v>
      </c>
      <c r="P15" s="18" t="s">
        <v>123</v>
      </c>
      <c r="Q15" s="17"/>
      <c r="R15" s="18" t="s">
        <v>116</v>
      </c>
      <c r="S15" s="19" t="n">
        <f>28120.95</f>
        <v>28120.95</v>
      </c>
      <c r="T15" s="20" t="n">
        <f>427</f>
        <v>427.0</v>
      </c>
      <c r="U15" s="20" t="n">
        <v>427.0</v>
      </c>
      <c r="V15" s="20" t="n">
        <f>12041800000</f>
        <v>1.20418E10</v>
      </c>
      <c r="W15" s="20" t="n">
        <v>1.20418E10</v>
      </c>
      <c r="X15" s="17"/>
      <c r="Y15" s="21" t="n">
        <f>8439</f>
        <v>8439.0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124</v>
      </c>
      <c r="E16" s="16" t="s">
        <v>120</v>
      </c>
      <c r="F16" s="16" t="s">
        <v>125</v>
      </c>
      <c r="G16" s="17"/>
      <c r="H16" s="18" t="s">
        <v>116</v>
      </c>
      <c r="I16" s="17"/>
      <c r="J16" s="18" t="s">
        <v>116</v>
      </c>
      <c r="K16" s="17"/>
      <c r="L16" s="18"/>
      <c r="M16" s="17"/>
      <c r="N16" s="18" t="s">
        <v>116</v>
      </c>
      <c r="O16" s="17"/>
      <c r="P16" s="18"/>
      <c r="Q16" s="17"/>
      <c r="R16" s="18" t="s">
        <v>116</v>
      </c>
      <c r="S16" s="19" t="n">
        <f>27839.52</f>
        <v>27839.52</v>
      </c>
      <c r="T16" s="20" t="str">
        <f>"－"</f>
        <v>－</v>
      </c>
      <c r="U16" s="20"/>
      <c r="V16" s="20" t="str">
        <f>"－"</f>
        <v>－</v>
      </c>
      <c r="W16" s="20"/>
      <c r="X16" s="17"/>
      <c r="Y16" s="21" t="str">
        <f>"－"</f>
        <v>－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126</v>
      </c>
      <c r="E17" s="16" t="s">
        <v>120</v>
      </c>
      <c r="F17" s="16" t="s">
        <v>127</v>
      </c>
      <c r="G17" s="17"/>
      <c r="H17" s="18" t="s">
        <v>116</v>
      </c>
      <c r="I17" s="17"/>
      <c r="J17" s="18" t="s">
        <v>116</v>
      </c>
      <c r="K17" s="17" t="s">
        <v>128</v>
      </c>
      <c r="L17" s="18" t="s">
        <v>129</v>
      </c>
      <c r="M17" s="17"/>
      <c r="N17" s="18" t="s">
        <v>116</v>
      </c>
      <c r="O17" s="17" t="s">
        <v>110</v>
      </c>
      <c r="P17" s="18" t="s">
        <v>130</v>
      </c>
      <c r="Q17" s="17"/>
      <c r="R17" s="18" t="s">
        <v>116</v>
      </c>
      <c r="S17" s="19" t="n">
        <f>27591.43</f>
        <v>27591.43</v>
      </c>
      <c r="T17" s="20" t="n">
        <f>200</f>
        <v>200.0</v>
      </c>
      <c r="U17" s="20" t="n">
        <v>200.0</v>
      </c>
      <c r="V17" s="20" t="n">
        <f>5517700000</f>
        <v>5.5177E9</v>
      </c>
      <c r="W17" s="20" t="n">
        <v>5.5177E9</v>
      </c>
      <c r="X17" s="17"/>
      <c r="Y17" s="21" t="n">
        <f>4361</f>
        <v>4361.0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131</v>
      </c>
      <c r="E18" s="16" t="s">
        <v>120</v>
      </c>
      <c r="F18" s="16" t="s">
        <v>132</v>
      </c>
      <c r="G18" s="17"/>
      <c r="H18" s="18" t="s">
        <v>116</v>
      </c>
      <c r="I18" s="17"/>
      <c r="J18" s="18" t="s">
        <v>116</v>
      </c>
      <c r="K18" s="17"/>
      <c r="L18" s="18"/>
      <c r="M18" s="17"/>
      <c r="N18" s="18" t="s">
        <v>116</v>
      </c>
      <c r="O18" s="17"/>
      <c r="P18" s="18"/>
      <c r="Q18" s="17"/>
      <c r="R18" s="18" t="s">
        <v>116</v>
      </c>
      <c r="S18" s="19" t="n">
        <f>27974.29</f>
        <v>27974.29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133</v>
      </c>
      <c r="E19" s="16" t="s">
        <v>120</v>
      </c>
      <c r="F19" s="16" t="s">
        <v>134</v>
      </c>
      <c r="G19" s="17"/>
      <c r="H19" s="18" t="s">
        <v>116</v>
      </c>
      <c r="I19" s="17"/>
      <c r="J19" s="18" t="s">
        <v>116</v>
      </c>
      <c r="K19" s="17"/>
      <c r="L19" s="18"/>
      <c r="M19" s="17"/>
      <c r="N19" s="18" t="s">
        <v>116</v>
      </c>
      <c r="O19" s="17"/>
      <c r="P19" s="18"/>
      <c r="Q19" s="17"/>
      <c r="R19" s="18" t="s">
        <v>116</v>
      </c>
      <c r="S19" s="19" t="n">
        <f>27077.14</f>
        <v>27077.14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n">
        <f>1291</f>
        <v>1291.0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135</v>
      </c>
      <c r="E20" s="16" t="s">
        <v>120</v>
      </c>
      <c r="F20" s="16" t="s">
        <v>136</v>
      </c>
      <c r="G20" s="17"/>
      <c r="H20" s="18" t="s">
        <v>116</v>
      </c>
      <c r="I20" s="17"/>
      <c r="J20" s="18" t="s">
        <v>116</v>
      </c>
      <c r="K20" s="17"/>
      <c r="L20" s="18"/>
      <c r="M20" s="17"/>
      <c r="N20" s="18" t="s">
        <v>116</v>
      </c>
      <c r="O20" s="17"/>
      <c r="P20" s="18"/>
      <c r="Q20" s="17"/>
      <c r="R20" s="18" t="s">
        <v>116</v>
      </c>
      <c r="S20" s="19" t="n">
        <f>26801.43</f>
        <v>26801.43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137</v>
      </c>
      <c r="E21" s="16" t="s">
        <v>138</v>
      </c>
      <c r="F21" s="16" t="s">
        <v>139</v>
      </c>
      <c r="G21" s="17"/>
      <c r="H21" s="18" t="s">
        <v>116</v>
      </c>
      <c r="I21" s="17"/>
      <c r="J21" s="18" t="s">
        <v>116</v>
      </c>
      <c r="K21" s="17"/>
      <c r="L21" s="18"/>
      <c r="M21" s="17"/>
      <c r="N21" s="18" t="s">
        <v>116</v>
      </c>
      <c r="O21" s="17"/>
      <c r="P21" s="18"/>
      <c r="Q21" s="17"/>
      <c r="R21" s="18" t="s">
        <v>116</v>
      </c>
      <c r="S21" s="19" t="n">
        <f>27465.71</f>
        <v>27465.71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140</v>
      </c>
      <c r="E22" s="16" t="s">
        <v>141</v>
      </c>
      <c r="F22" s="16" t="s">
        <v>142</v>
      </c>
      <c r="G22" s="17"/>
      <c r="H22" s="18" t="s">
        <v>116</v>
      </c>
      <c r="I22" s="17"/>
      <c r="J22" s="18" t="s">
        <v>116</v>
      </c>
      <c r="K22" s="17"/>
      <c r="L22" s="18"/>
      <c r="M22" s="17"/>
      <c r="N22" s="18" t="s">
        <v>116</v>
      </c>
      <c r="O22" s="17"/>
      <c r="P22" s="18"/>
      <c r="Q22" s="17"/>
      <c r="R22" s="18" t="s">
        <v>116</v>
      </c>
      <c r="S22" s="19" t="n">
        <f>27275.24</f>
        <v>27275.24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143</v>
      </c>
      <c r="E23" s="16" t="s">
        <v>144</v>
      </c>
      <c r="F23" s="16" t="s">
        <v>145</v>
      </c>
      <c r="G23" s="17"/>
      <c r="H23" s="18" t="s">
        <v>116</v>
      </c>
      <c r="I23" s="17"/>
      <c r="J23" s="18" t="s">
        <v>116</v>
      </c>
      <c r="K23" s="17"/>
      <c r="L23" s="18"/>
      <c r="M23" s="17"/>
      <c r="N23" s="18" t="s">
        <v>116</v>
      </c>
      <c r="O23" s="17"/>
      <c r="P23" s="18"/>
      <c r="Q23" s="17"/>
      <c r="R23" s="18" t="s">
        <v>116</v>
      </c>
      <c r="S23" s="19" t="n">
        <f>27119.52</f>
        <v>27119.52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146</v>
      </c>
      <c r="E24" s="16" t="s">
        <v>147</v>
      </c>
      <c r="F24" s="16" t="s">
        <v>148</v>
      </c>
      <c r="G24" s="17"/>
      <c r="H24" s="18" t="s">
        <v>116</v>
      </c>
      <c r="I24" s="17"/>
      <c r="J24" s="18" t="s">
        <v>116</v>
      </c>
      <c r="K24" s="17"/>
      <c r="L24" s="18"/>
      <c r="M24" s="17"/>
      <c r="N24" s="18" t="s">
        <v>116</v>
      </c>
      <c r="O24" s="17"/>
      <c r="P24" s="18"/>
      <c r="Q24" s="17"/>
      <c r="R24" s="18" t="s">
        <v>116</v>
      </c>
      <c r="S24" s="19" t="n">
        <f>26931.43</f>
        <v>26931.43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149</v>
      </c>
      <c r="E25" s="16" t="s">
        <v>150</v>
      </c>
      <c r="F25" s="16" t="s">
        <v>151</v>
      </c>
      <c r="G25" s="17"/>
      <c r="H25" s="18" t="s">
        <v>116</v>
      </c>
      <c r="I25" s="17"/>
      <c r="J25" s="18" t="s">
        <v>116</v>
      </c>
      <c r="K25" s="17"/>
      <c r="L25" s="18"/>
      <c r="M25" s="17"/>
      <c r="N25" s="18" t="s">
        <v>116</v>
      </c>
      <c r="O25" s="17"/>
      <c r="P25" s="18"/>
      <c r="Q25" s="17"/>
      <c r="R25" s="18" t="s">
        <v>116</v>
      </c>
      <c r="S25" s="19" t="n">
        <f>26777.62</f>
        <v>26777.62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n">
        <f>2</f>
        <v>2.0</v>
      </c>
      <c r="Z25" s="22" t="str">
        <f>"－"</f>
        <v>－</v>
      </c>
    </row>
    <row r="26">
      <c r="A26" s="14" t="s">
        <v>40</v>
      </c>
      <c r="B26" s="15" t="s">
        <v>152</v>
      </c>
      <c r="C26" s="15" t="s">
        <v>153</v>
      </c>
      <c r="D26" s="15" t="s">
        <v>40</v>
      </c>
      <c r="E26" s="16" t="s">
        <v>154</v>
      </c>
      <c r="F26" s="16" t="s">
        <v>155</v>
      </c>
      <c r="G26" s="17" t="s">
        <v>46</v>
      </c>
      <c r="H26" s="18" t="s">
        <v>156</v>
      </c>
      <c r="I26" s="17" t="s">
        <v>48</v>
      </c>
      <c r="J26" s="18" t="s">
        <v>157</v>
      </c>
      <c r="K26" s="17" t="s">
        <v>48</v>
      </c>
      <c r="L26" s="18" t="s">
        <v>50</v>
      </c>
      <c r="M26" s="17" t="s">
        <v>46</v>
      </c>
      <c r="N26" s="18" t="s">
        <v>158</v>
      </c>
      <c r="O26" s="17" t="s">
        <v>159</v>
      </c>
      <c r="P26" s="18" t="s">
        <v>160</v>
      </c>
      <c r="Q26" s="17" t="s">
        <v>159</v>
      </c>
      <c r="R26" s="18" t="s">
        <v>161</v>
      </c>
      <c r="S26" s="19" t="n">
        <f>29755</f>
        <v>29755.0</v>
      </c>
      <c r="T26" s="20" t="n">
        <f>370758</f>
        <v>370758.0</v>
      </c>
      <c r="U26" s="20" t="n">
        <v>142782.0</v>
      </c>
      <c r="V26" s="20" t="n">
        <f>1103033293268</f>
        <v>1.103033293268E12</v>
      </c>
      <c r="W26" s="20" t="n">
        <v>4.24879655468E11</v>
      </c>
      <c r="X26" s="17" t="s">
        <v>162</v>
      </c>
      <c r="Y26" s="21" t="n">
        <f>130487</f>
        <v>130487.0</v>
      </c>
      <c r="Z26" s="22" t="n">
        <f>6</f>
        <v>6.0</v>
      </c>
    </row>
    <row r="27">
      <c r="A27" s="14" t="s">
        <v>40</v>
      </c>
      <c r="B27" s="15" t="s">
        <v>152</v>
      </c>
      <c r="C27" s="15" t="s">
        <v>153</v>
      </c>
      <c r="D27" s="15" t="s">
        <v>163</v>
      </c>
      <c r="E27" s="16" t="s">
        <v>164</v>
      </c>
      <c r="F27" s="16" t="s">
        <v>165</v>
      </c>
      <c r="G27" s="17" t="s">
        <v>46</v>
      </c>
      <c r="H27" s="18" t="s">
        <v>47</v>
      </c>
      <c r="I27" s="17" t="s">
        <v>48</v>
      </c>
      <c r="J27" s="18" t="s">
        <v>166</v>
      </c>
      <c r="K27" s="17" t="s">
        <v>48</v>
      </c>
      <c r="L27" s="18" t="s">
        <v>167</v>
      </c>
      <c r="M27" s="17" t="s">
        <v>51</v>
      </c>
      <c r="N27" s="18" t="s">
        <v>168</v>
      </c>
      <c r="O27" s="17" t="s">
        <v>51</v>
      </c>
      <c r="P27" s="18" t="s">
        <v>169</v>
      </c>
      <c r="Q27" s="17" t="s">
        <v>54</v>
      </c>
      <c r="R27" s="18" t="s">
        <v>170</v>
      </c>
      <c r="S27" s="19" t="n">
        <f>29435.95</f>
        <v>29435.95</v>
      </c>
      <c r="T27" s="20" t="n">
        <f>735618</f>
        <v>735618.0</v>
      </c>
      <c r="U27" s="20" t="n">
        <v>117171.0</v>
      </c>
      <c r="V27" s="20" t="n">
        <f>2157661369550</f>
        <v>2.15766136955E12</v>
      </c>
      <c r="W27" s="20" t="n">
        <v>3.4351212505E11</v>
      </c>
      <c r="X27" s="17"/>
      <c r="Y27" s="21" t="n">
        <f>64710</f>
        <v>64710.0</v>
      </c>
      <c r="Z27" s="22" t="n">
        <f>21</f>
        <v>21.0</v>
      </c>
    </row>
    <row r="28">
      <c r="A28" s="14" t="s">
        <v>40</v>
      </c>
      <c r="B28" s="15" t="s">
        <v>152</v>
      </c>
      <c r="C28" s="15" t="s">
        <v>153</v>
      </c>
      <c r="D28" s="15" t="s">
        <v>43</v>
      </c>
      <c r="E28" s="16" t="s">
        <v>44</v>
      </c>
      <c r="F28" s="16" t="s">
        <v>45</v>
      </c>
      <c r="G28" s="17" t="s">
        <v>46</v>
      </c>
      <c r="H28" s="18" t="s">
        <v>47</v>
      </c>
      <c r="I28" s="17" t="s">
        <v>48</v>
      </c>
      <c r="J28" s="18" t="s">
        <v>157</v>
      </c>
      <c r="K28" s="17" t="s">
        <v>48</v>
      </c>
      <c r="L28" s="18" t="s">
        <v>50</v>
      </c>
      <c r="M28" s="17" t="s">
        <v>51</v>
      </c>
      <c r="N28" s="18" t="s">
        <v>168</v>
      </c>
      <c r="O28" s="17" t="s">
        <v>51</v>
      </c>
      <c r="P28" s="18" t="s">
        <v>169</v>
      </c>
      <c r="Q28" s="17" t="s">
        <v>54</v>
      </c>
      <c r="R28" s="18" t="s">
        <v>170</v>
      </c>
      <c r="S28" s="19" t="n">
        <f>29434.76</f>
        <v>29434.76</v>
      </c>
      <c r="T28" s="20" t="n">
        <f>14103506</f>
        <v>1.4103506E7</v>
      </c>
      <c r="U28" s="20" t="n">
        <v>1095252.0</v>
      </c>
      <c r="V28" s="20" t="n">
        <f>41450058295370</f>
        <v>4.145005829537E13</v>
      </c>
      <c r="W28" s="20" t="n">
        <v>3.22178130427E12</v>
      </c>
      <c r="X28" s="17"/>
      <c r="Y28" s="21" t="n">
        <f>335041</f>
        <v>335041.0</v>
      </c>
      <c r="Z28" s="22" t="n">
        <f>21</f>
        <v>21.0</v>
      </c>
    </row>
    <row r="29">
      <c r="A29" s="14" t="s">
        <v>40</v>
      </c>
      <c r="B29" s="15" t="s">
        <v>152</v>
      </c>
      <c r="C29" s="15" t="s">
        <v>153</v>
      </c>
      <c r="D29" s="15" t="s">
        <v>171</v>
      </c>
      <c r="E29" s="16" t="s">
        <v>172</v>
      </c>
      <c r="F29" s="16" t="s">
        <v>173</v>
      </c>
      <c r="G29" s="17" t="s">
        <v>46</v>
      </c>
      <c r="H29" s="18" t="s">
        <v>174</v>
      </c>
      <c r="I29" s="17" t="s">
        <v>48</v>
      </c>
      <c r="J29" s="18" t="s">
        <v>175</v>
      </c>
      <c r="K29" s="17" t="s">
        <v>71</v>
      </c>
      <c r="L29" s="18" t="s">
        <v>176</v>
      </c>
      <c r="M29" s="17" t="s">
        <v>51</v>
      </c>
      <c r="N29" s="18" t="s">
        <v>52</v>
      </c>
      <c r="O29" s="17" t="s">
        <v>51</v>
      </c>
      <c r="P29" s="18" t="s">
        <v>177</v>
      </c>
      <c r="Q29" s="17" t="s">
        <v>54</v>
      </c>
      <c r="R29" s="18" t="s">
        <v>178</v>
      </c>
      <c r="S29" s="19" t="n">
        <f>29393.1</f>
        <v>29393.1</v>
      </c>
      <c r="T29" s="20" t="n">
        <f>14945</f>
        <v>14945.0</v>
      </c>
      <c r="U29" s="20" t="n">
        <v>6187.0</v>
      </c>
      <c r="V29" s="20" t="n">
        <f>43559889000</f>
        <v>4.3559889E10</v>
      </c>
      <c r="W29" s="20" t="n">
        <v>1.7896815E10</v>
      </c>
      <c r="X29" s="17"/>
      <c r="Y29" s="21" t="n">
        <f>5236</f>
        <v>5236.0</v>
      </c>
      <c r="Z29" s="22" t="n">
        <f>21</f>
        <v>21.0</v>
      </c>
    </row>
    <row r="30">
      <c r="A30" s="14" t="s">
        <v>40</v>
      </c>
      <c r="B30" s="15" t="s">
        <v>152</v>
      </c>
      <c r="C30" s="15" t="s">
        <v>153</v>
      </c>
      <c r="D30" s="15" t="s">
        <v>179</v>
      </c>
      <c r="E30" s="16" t="s">
        <v>180</v>
      </c>
      <c r="F30" s="16" t="s">
        <v>181</v>
      </c>
      <c r="G30" s="17" t="s">
        <v>71</v>
      </c>
      <c r="H30" s="18" t="s">
        <v>182</v>
      </c>
      <c r="I30" s="17" t="s">
        <v>183</v>
      </c>
      <c r="J30" s="18" t="s">
        <v>184</v>
      </c>
      <c r="K30" s="17"/>
      <c r="L30" s="18"/>
      <c r="M30" s="17" t="s">
        <v>51</v>
      </c>
      <c r="N30" s="18" t="s">
        <v>185</v>
      </c>
      <c r="O30" s="17"/>
      <c r="P30" s="18"/>
      <c r="Q30" s="17" t="s">
        <v>54</v>
      </c>
      <c r="R30" s="18" t="s">
        <v>186</v>
      </c>
      <c r="S30" s="19" t="n">
        <f>29281</f>
        <v>29281.0</v>
      </c>
      <c r="T30" s="20" t="n">
        <f>340</f>
        <v>340.0</v>
      </c>
      <c r="U30" s="20"/>
      <c r="V30" s="20" t="n">
        <f>990137000</f>
        <v>9.90137E8</v>
      </c>
      <c r="W30" s="20"/>
      <c r="X30" s="17"/>
      <c r="Y30" s="21" t="n">
        <f>42</f>
        <v>42.0</v>
      </c>
      <c r="Z30" s="22" t="n">
        <f>15</f>
        <v>15.0</v>
      </c>
    </row>
    <row r="31">
      <c r="A31" s="14" t="s">
        <v>40</v>
      </c>
      <c r="B31" s="15" t="s">
        <v>152</v>
      </c>
      <c r="C31" s="15" t="s">
        <v>153</v>
      </c>
      <c r="D31" s="15" t="s">
        <v>56</v>
      </c>
      <c r="E31" s="16" t="s">
        <v>57</v>
      </c>
      <c r="F31" s="16" t="s">
        <v>58</v>
      </c>
      <c r="G31" s="17" t="s">
        <v>46</v>
      </c>
      <c r="H31" s="18" t="s">
        <v>187</v>
      </c>
      <c r="I31" s="17" t="s">
        <v>48</v>
      </c>
      <c r="J31" s="18" t="s">
        <v>188</v>
      </c>
      <c r="K31" s="17"/>
      <c r="L31" s="18"/>
      <c r="M31" s="17" t="s">
        <v>51</v>
      </c>
      <c r="N31" s="18" t="s">
        <v>189</v>
      </c>
      <c r="O31" s="17"/>
      <c r="P31" s="18"/>
      <c r="Q31" s="17" t="s">
        <v>54</v>
      </c>
      <c r="R31" s="18" t="s">
        <v>190</v>
      </c>
      <c r="S31" s="19" t="n">
        <f>29376.67</f>
        <v>29376.67</v>
      </c>
      <c r="T31" s="20" t="n">
        <f>184886</f>
        <v>184886.0</v>
      </c>
      <c r="U31" s="20"/>
      <c r="V31" s="20" t="n">
        <f>540399364000</f>
        <v>5.40399364E11</v>
      </c>
      <c r="W31" s="20"/>
      <c r="X31" s="17"/>
      <c r="Y31" s="21" t="n">
        <f>11485</f>
        <v>11485.0</v>
      </c>
      <c r="Z31" s="22" t="n">
        <f>21</f>
        <v>21.0</v>
      </c>
    </row>
    <row r="32">
      <c r="A32" s="14" t="s">
        <v>40</v>
      </c>
      <c r="B32" s="15" t="s">
        <v>152</v>
      </c>
      <c r="C32" s="15" t="s">
        <v>153</v>
      </c>
      <c r="D32" s="15" t="s">
        <v>65</v>
      </c>
      <c r="E32" s="16" t="s">
        <v>66</v>
      </c>
      <c r="F32" s="16" t="s">
        <v>67</v>
      </c>
      <c r="G32" s="17" t="s">
        <v>46</v>
      </c>
      <c r="H32" s="18" t="s">
        <v>191</v>
      </c>
      <c r="I32" s="17" t="s">
        <v>48</v>
      </c>
      <c r="J32" s="18" t="s">
        <v>192</v>
      </c>
      <c r="K32" s="17"/>
      <c r="L32" s="18"/>
      <c r="M32" s="17" t="s">
        <v>51</v>
      </c>
      <c r="N32" s="18" t="s">
        <v>193</v>
      </c>
      <c r="O32" s="17"/>
      <c r="P32" s="18"/>
      <c r="Q32" s="17" t="s">
        <v>54</v>
      </c>
      <c r="R32" s="18" t="s">
        <v>194</v>
      </c>
      <c r="S32" s="19" t="n">
        <f>29184.29</f>
        <v>29184.29</v>
      </c>
      <c r="T32" s="20" t="n">
        <f>7959</f>
        <v>7959.0</v>
      </c>
      <c r="U32" s="20"/>
      <c r="V32" s="20" t="n">
        <f>23203747500</f>
        <v>2.32037475E10</v>
      </c>
      <c r="W32" s="20"/>
      <c r="X32" s="17"/>
      <c r="Y32" s="21" t="n">
        <f>2801</f>
        <v>2801.0</v>
      </c>
      <c r="Z32" s="22" t="n">
        <f>21</f>
        <v>21.0</v>
      </c>
    </row>
    <row r="33">
      <c r="A33" s="14" t="s">
        <v>40</v>
      </c>
      <c r="B33" s="15" t="s">
        <v>152</v>
      </c>
      <c r="C33" s="15" t="s">
        <v>153</v>
      </c>
      <c r="D33" s="15" t="s">
        <v>77</v>
      </c>
      <c r="E33" s="16" t="s">
        <v>78</v>
      </c>
      <c r="F33" s="16" t="s">
        <v>79</v>
      </c>
      <c r="G33" s="17" t="s">
        <v>46</v>
      </c>
      <c r="H33" s="18" t="s">
        <v>195</v>
      </c>
      <c r="I33" s="17" t="s">
        <v>48</v>
      </c>
      <c r="J33" s="18" t="s">
        <v>70</v>
      </c>
      <c r="K33" s="17"/>
      <c r="L33" s="18"/>
      <c r="M33" s="17" t="s">
        <v>51</v>
      </c>
      <c r="N33" s="18" t="s">
        <v>196</v>
      </c>
      <c r="O33" s="17"/>
      <c r="P33" s="18"/>
      <c r="Q33" s="17" t="s">
        <v>54</v>
      </c>
      <c r="R33" s="18" t="s">
        <v>197</v>
      </c>
      <c r="S33" s="19" t="n">
        <f>29112.38</f>
        <v>29112.38</v>
      </c>
      <c r="T33" s="20" t="n">
        <f>1772</f>
        <v>1772.0</v>
      </c>
      <c r="U33" s="20"/>
      <c r="V33" s="20" t="n">
        <f>5158076500</f>
        <v>5.1580765E9</v>
      </c>
      <c r="W33" s="20"/>
      <c r="X33" s="17"/>
      <c r="Y33" s="21" t="n">
        <f>1197</f>
        <v>1197.0</v>
      </c>
      <c r="Z33" s="22" t="n">
        <f>21</f>
        <v>21.0</v>
      </c>
    </row>
    <row r="34">
      <c r="A34" s="14" t="s">
        <v>40</v>
      </c>
      <c r="B34" s="15" t="s">
        <v>152</v>
      </c>
      <c r="C34" s="15" t="s">
        <v>153</v>
      </c>
      <c r="D34" s="15" t="s">
        <v>87</v>
      </c>
      <c r="E34" s="16" t="s">
        <v>88</v>
      </c>
      <c r="F34" s="16" t="s">
        <v>89</v>
      </c>
      <c r="G34" s="17" t="s">
        <v>46</v>
      </c>
      <c r="H34" s="18" t="s">
        <v>198</v>
      </c>
      <c r="I34" s="17" t="s">
        <v>48</v>
      </c>
      <c r="J34" s="18" t="s">
        <v>199</v>
      </c>
      <c r="K34" s="17"/>
      <c r="L34" s="18"/>
      <c r="M34" s="17" t="s">
        <v>51</v>
      </c>
      <c r="N34" s="18" t="s">
        <v>200</v>
      </c>
      <c r="O34" s="17"/>
      <c r="P34" s="18"/>
      <c r="Q34" s="17" t="s">
        <v>54</v>
      </c>
      <c r="R34" s="18" t="s">
        <v>201</v>
      </c>
      <c r="S34" s="19" t="n">
        <f>28909.52</f>
        <v>28909.52</v>
      </c>
      <c r="T34" s="20" t="n">
        <f>469</f>
        <v>469.0</v>
      </c>
      <c r="U34" s="20"/>
      <c r="V34" s="20" t="n">
        <f>1356697500</f>
        <v>1.3566975E9</v>
      </c>
      <c r="W34" s="20"/>
      <c r="X34" s="17"/>
      <c r="Y34" s="21" t="n">
        <f>595</f>
        <v>595.0</v>
      </c>
      <c r="Z34" s="22" t="n">
        <f>21</f>
        <v>21.0</v>
      </c>
    </row>
    <row r="35">
      <c r="A35" s="14" t="s">
        <v>40</v>
      </c>
      <c r="B35" s="15" t="s">
        <v>152</v>
      </c>
      <c r="C35" s="15" t="s">
        <v>153</v>
      </c>
      <c r="D35" s="15" t="s">
        <v>96</v>
      </c>
      <c r="E35" s="16" t="s">
        <v>97</v>
      </c>
      <c r="F35" s="16" t="s">
        <v>98</v>
      </c>
      <c r="G35" s="17" t="s">
        <v>106</v>
      </c>
      <c r="H35" s="18" t="s">
        <v>80</v>
      </c>
      <c r="I35" s="17" t="s">
        <v>69</v>
      </c>
      <c r="J35" s="18" t="s">
        <v>202</v>
      </c>
      <c r="K35" s="17"/>
      <c r="L35" s="18"/>
      <c r="M35" s="17" t="s">
        <v>51</v>
      </c>
      <c r="N35" s="18" t="s">
        <v>203</v>
      </c>
      <c r="O35" s="17"/>
      <c r="P35" s="18"/>
      <c r="Q35" s="17" t="s">
        <v>54</v>
      </c>
      <c r="R35" s="18" t="s">
        <v>73</v>
      </c>
      <c r="S35" s="19" t="n">
        <f>28844.76</f>
        <v>28844.76</v>
      </c>
      <c r="T35" s="20" t="n">
        <f>70</f>
        <v>70.0</v>
      </c>
      <c r="U35" s="20"/>
      <c r="V35" s="20" t="n">
        <f>201550000</f>
        <v>2.0155E8</v>
      </c>
      <c r="W35" s="20"/>
      <c r="X35" s="17"/>
      <c r="Y35" s="21" t="n">
        <f>50</f>
        <v>50.0</v>
      </c>
      <c r="Z35" s="22" t="n">
        <f>16</f>
        <v>16.0</v>
      </c>
    </row>
    <row r="36">
      <c r="A36" s="14" t="s">
        <v>40</v>
      </c>
      <c r="B36" s="15" t="s">
        <v>152</v>
      </c>
      <c r="C36" s="15" t="s">
        <v>153</v>
      </c>
      <c r="D36" s="15" t="s">
        <v>102</v>
      </c>
      <c r="E36" s="16" t="s">
        <v>103</v>
      </c>
      <c r="F36" s="16" t="s">
        <v>104</v>
      </c>
      <c r="G36" s="17" t="s">
        <v>46</v>
      </c>
      <c r="H36" s="18" t="s">
        <v>204</v>
      </c>
      <c r="I36" s="17" t="s">
        <v>48</v>
      </c>
      <c r="J36" s="18" t="s">
        <v>205</v>
      </c>
      <c r="K36" s="17"/>
      <c r="L36" s="18"/>
      <c r="M36" s="17" t="s">
        <v>51</v>
      </c>
      <c r="N36" s="18" t="s">
        <v>206</v>
      </c>
      <c r="O36" s="17"/>
      <c r="P36" s="18"/>
      <c r="Q36" s="17" t="s">
        <v>54</v>
      </c>
      <c r="R36" s="18" t="s">
        <v>207</v>
      </c>
      <c r="S36" s="19" t="n">
        <f>28659.05</f>
        <v>28659.05</v>
      </c>
      <c r="T36" s="20" t="n">
        <f>560</f>
        <v>560.0</v>
      </c>
      <c r="U36" s="20"/>
      <c r="V36" s="20" t="n">
        <f>1599106500</f>
        <v>1.5991065E9</v>
      </c>
      <c r="W36" s="20"/>
      <c r="X36" s="17"/>
      <c r="Y36" s="21" t="n">
        <f>759</f>
        <v>759.0</v>
      </c>
      <c r="Z36" s="22" t="n">
        <f>21</f>
        <v>21.0</v>
      </c>
    </row>
    <row r="37">
      <c r="A37" s="14" t="s">
        <v>40</v>
      </c>
      <c r="B37" s="15" t="s">
        <v>152</v>
      </c>
      <c r="C37" s="15" t="s">
        <v>153</v>
      </c>
      <c r="D37" s="15" t="s">
        <v>113</v>
      </c>
      <c r="E37" s="16" t="s">
        <v>114</v>
      </c>
      <c r="F37" s="16" t="s">
        <v>115</v>
      </c>
      <c r="G37" s="17" t="s">
        <v>48</v>
      </c>
      <c r="H37" s="18" t="s">
        <v>208</v>
      </c>
      <c r="I37" s="17" t="s">
        <v>48</v>
      </c>
      <c r="J37" s="18" t="s">
        <v>208</v>
      </c>
      <c r="K37" s="17"/>
      <c r="L37" s="18"/>
      <c r="M37" s="17" t="s">
        <v>85</v>
      </c>
      <c r="N37" s="18" t="s">
        <v>209</v>
      </c>
      <c r="O37" s="17"/>
      <c r="P37" s="18"/>
      <c r="Q37" s="17" t="s">
        <v>85</v>
      </c>
      <c r="R37" s="18" t="s">
        <v>209</v>
      </c>
      <c r="S37" s="19" t="n">
        <f>28382.38</f>
        <v>28382.38</v>
      </c>
      <c r="T37" s="20" t="n">
        <f>14</f>
        <v>14.0</v>
      </c>
      <c r="U37" s="20"/>
      <c r="V37" s="20" t="n">
        <f>39955000</f>
        <v>3.9955E7</v>
      </c>
      <c r="W37" s="20"/>
      <c r="X37" s="17"/>
      <c r="Y37" s="21" t="n">
        <f>241</f>
        <v>241.0</v>
      </c>
      <c r="Z37" s="22" t="n">
        <f>8</f>
        <v>8.0</v>
      </c>
    </row>
    <row r="38">
      <c r="A38" s="14" t="s">
        <v>40</v>
      </c>
      <c r="B38" s="15" t="s">
        <v>152</v>
      </c>
      <c r="C38" s="15" t="s">
        <v>153</v>
      </c>
      <c r="D38" s="15" t="s">
        <v>119</v>
      </c>
      <c r="E38" s="16" t="s">
        <v>138</v>
      </c>
      <c r="F38" s="16" t="s">
        <v>121</v>
      </c>
      <c r="G38" s="17" t="s">
        <v>46</v>
      </c>
      <c r="H38" s="18" t="s">
        <v>210</v>
      </c>
      <c r="I38" s="17" t="s">
        <v>69</v>
      </c>
      <c r="J38" s="18" t="s">
        <v>211</v>
      </c>
      <c r="K38" s="17"/>
      <c r="L38" s="18"/>
      <c r="M38" s="17" t="s">
        <v>51</v>
      </c>
      <c r="N38" s="18" t="s">
        <v>212</v>
      </c>
      <c r="O38" s="17"/>
      <c r="P38" s="18"/>
      <c r="Q38" s="17" t="s">
        <v>75</v>
      </c>
      <c r="R38" s="18" t="s">
        <v>213</v>
      </c>
      <c r="S38" s="19" t="n">
        <f>28120.95</f>
        <v>28120.95</v>
      </c>
      <c r="T38" s="20" t="n">
        <f>48</f>
        <v>48.0</v>
      </c>
      <c r="U38" s="20"/>
      <c r="V38" s="20" t="n">
        <f>134092000</f>
        <v>1.34092E8</v>
      </c>
      <c r="W38" s="20"/>
      <c r="X38" s="17"/>
      <c r="Y38" s="21" t="n">
        <f>709</f>
        <v>709.0</v>
      </c>
      <c r="Z38" s="22" t="n">
        <f>10</f>
        <v>10.0</v>
      </c>
    </row>
    <row r="39">
      <c r="A39" s="14" t="s">
        <v>40</v>
      </c>
      <c r="B39" s="15" t="s">
        <v>152</v>
      </c>
      <c r="C39" s="15" t="s">
        <v>153</v>
      </c>
      <c r="D39" s="15" t="s">
        <v>124</v>
      </c>
      <c r="E39" s="16" t="s">
        <v>141</v>
      </c>
      <c r="F39" s="16" t="s">
        <v>125</v>
      </c>
      <c r="G39" s="17" t="s">
        <v>46</v>
      </c>
      <c r="H39" s="18" t="s">
        <v>214</v>
      </c>
      <c r="I39" s="17" t="s">
        <v>71</v>
      </c>
      <c r="J39" s="18" t="s">
        <v>215</v>
      </c>
      <c r="K39" s="17"/>
      <c r="L39" s="18"/>
      <c r="M39" s="17" t="s">
        <v>108</v>
      </c>
      <c r="N39" s="18" t="s">
        <v>216</v>
      </c>
      <c r="O39" s="17"/>
      <c r="P39" s="18"/>
      <c r="Q39" s="17" t="s">
        <v>108</v>
      </c>
      <c r="R39" s="18" t="s">
        <v>216</v>
      </c>
      <c r="S39" s="19" t="n">
        <f>27839.52</f>
        <v>27839.52</v>
      </c>
      <c r="T39" s="20" t="n">
        <f>6</f>
        <v>6.0</v>
      </c>
      <c r="U39" s="20"/>
      <c r="V39" s="20" t="n">
        <f>16696500</f>
        <v>1.66965E7</v>
      </c>
      <c r="W39" s="20"/>
      <c r="X39" s="17"/>
      <c r="Y39" s="21" t="n">
        <f>191</f>
        <v>191.0</v>
      </c>
      <c r="Z39" s="22" t="n">
        <f>6</f>
        <v>6.0</v>
      </c>
    </row>
    <row r="40">
      <c r="A40" s="14" t="s">
        <v>40</v>
      </c>
      <c r="B40" s="15" t="s">
        <v>152</v>
      </c>
      <c r="C40" s="15" t="s">
        <v>153</v>
      </c>
      <c r="D40" s="15" t="s">
        <v>126</v>
      </c>
      <c r="E40" s="16" t="s">
        <v>144</v>
      </c>
      <c r="F40" s="16" t="s">
        <v>127</v>
      </c>
      <c r="G40" s="17" t="s">
        <v>106</v>
      </c>
      <c r="H40" s="18" t="s">
        <v>217</v>
      </c>
      <c r="I40" s="17" t="s">
        <v>48</v>
      </c>
      <c r="J40" s="18" t="s">
        <v>218</v>
      </c>
      <c r="K40" s="17"/>
      <c r="L40" s="18"/>
      <c r="M40" s="17" t="s">
        <v>51</v>
      </c>
      <c r="N40" s="18" t="s">
        <v>219</v>
      </c>
      <c r="O40" s="17"/>
      <c r="P40" s="18"/>
      <c r="Q40" s="17" t="s">
        <v>54</v>
      </c>
      <c r="R40" s="18" t="s">
        <v>220</v>
      </c>
      <c r="S40" s="19" t="n">
        <f>27591.43</f>
        <v>27591.43</v>
      </c>
      <c r="T40" s="20" t="n">
        <f>25</f>
        <v>25.0</v>
      </c>
      <c r="U40" s="20"/>
      <c r="V40" s="20" t="n">
        <f>68590500</f>
        <v>6.85905E7</v>
      </c>
      <c r="W40" s="20"/>
      <c r="X40" s="17"/>
      <c r="Y40" s="21" t="n">
        <f>392</f>
        <v>392.0</v>
      </c>
      <c r="Z40" s="22" t="n">
        <f>13</f>
        <v>13.0</v>
      </c>
    </row>
    <row r="41">
      <c r="A41" s="14" t="s">
        <v>40</v>
      </c>
      <c r="B41" s="15" t="s">
        <v>152</v>
      </c>
      <c r="C41" s="15" t="s">
        <v>153</v>
      </c>
      <c r="D41" s="15" t="s">
        <v>131</v>
      </c>
      <c r="E41" s="16" t="s">
        <v>147</v>
      </c>
      <c r="F41" s="16" t="s">
        <v>132</v>
      </c>
      <c r="G41" s="17" t="s">
        <v>46</v>
      </c>
      <c r="H41" s="18" t="s">
        <v>221</v>
      </c>
      <c r="I41" s="17" t="s">
        <v>99</v>
      </c>
      <c r="J41" s="18" t="s">
        <v>222</v>
      </c>
      <c r="K41" s="17"/>
      <c r="L41" s="18"/>
      <c r="M41" s="17" t="s">
        <v>51</v>
      </c>
      <c r="N41" s="18" t="s">
        <v>223</v>
      </c>
      <c r="O41" s="17"/>
      <c r="P41" s="18"/>
      <c r="Q41" s="17" t="s">
        <v>110</v>
      </c>
      <c r="R41" s="18" t="s">
        <v>224</v>
      </c>
      <c r="S41" s="19" t="n">
        <f>27974.29</f>
        <v>27974.29</v>
      </c>
      <c r="T41" s="20" t="n">
        <f>13</f>
        <v>13.0</v>
      </c>
      <c r="U41" s="20"/>
      <c r="V41" s="20" t="n">
        <f>35618500</f>
        <v>3.56185E7</v>
      </c>
      <c r="W41" s="20"/>
      <c r="X41" s="17"/>
      <c r="Y41" s="21" t="n">
        <f>274</f>
        <v>274.0</v>
      </c>
      <c r="Z41" s="22" t="n">
        <f>9</f>
        <v>9.0</v>
      </c>
    </row>
    <row r="42">
      <c r="A42" s="14" t="s">
        <v>40</v>
      </c>
      <c r="B42" s="15" t="s">
        <v>152</v>
      </c>
      <c r="C42" s="15" t="s">
        <v>153</v>
      </c>
      <c r="D42" s="15" t="s">
        <v>133</v>
      </c>
      <c r="E42" s="16" t="s">
        <v>150</v>
      </c>
      <c r="F42" s="16" t="s">
        <v>134</v>
      </c>
      <c r="G42" s="17" t="s">
        <v>46</v>
      </c>
      <c r="H42" s="18" t="s">
        <v>225</v>
      </c>
      <c r="I42" s="17" t="s">
        <v>69</v>
      </c>
      <c r="J42" s="18" t="s">
        <v>226</v>
      </c>
      <c r="K42" s="17"/>
      <c r="L42" s="18"/>
      <c r="M42" s="17" t="s">
        <v>51</v>
      </c>
      <c r="N42" s="18" t="s">
        <v>227</v>
      </c>
      <c r="O42" s="17"/>
      <c r="P42" s="18"/>
      <c r="Q42" s="17" t="s">
        <v>54</v>
      </c>
      <c r="R42" s="18" t="s">
        <v>228</v>
      </c>
      <c r="S42" s="19" t="n">
        <f>27077.14</f>
        <v>27077.14</v>
      </c>
      <c r="T42" s="20" t="n">
        <f>42</f>
        <v>42.0</v>
      </c>
      <c r="U42" s="20"/>
      <c r="V42" s="20" t="n">
        <f>114693000</f>
        <v>1.14693E8</v>
      </c>
      <c r="W42" s="20"/>
      <c r="X42" s="17"/>
      <c r="Y42" s="21" t="n">
        <f>83</f>
        <v>83.0</v>
      </c>
      <c r="Z42" s="22" t="n">
        <f>16</f>
        <v>16.0</v>
      </c>
    </row>
    <row r="43">
      <c r="A43" s="14" t="s">
        <v>40</v>
      </c>
      <c r="B43" s="15" t="s">
        <v>229</v>
      </c>
      <c r="C43" s="15" t="s">
        <v>230</v>
      </c>
      <c r="D43" s="15" t="s">
        <v>43</v>
      </c>
      <c r="E43" s="16" t="s">
        <v>57</v>
      </c>
      <c r="F43" s="16" t="s">
        <v>45</v>
      </c>
      <c r="G43" s="17" t="s">
        <v>46</v>
      </c>
      <c r="H43" s="18" t="s">
        <v>231</v>
      </c>
      <c r="I43" s="17" t="s">
        <v>48</v>
      </c>
      <c r="J43" s="18" t="s">
        <v>232</v>
      </c>
      <c r="K43" s="17" t="s">
        <v>48</v>
      </c>
      <c r="L43" s="18" t="s">
        <v>233</v>
      </c>
      <c r="M43" s="17" t="s">
        <v>51</v>
      </c>
      <c r="N43" s="18" t="s">
        <v>234</v>
      </c>
      <c r="O43" s="17" t="s">
        <v>51</v>
      </c>
      <c r="P43" s="18" t="s">
        <v>235</v>
      </c>
      <c r="Q43" s="17" t="s">
        <v>54</v>
      </c>
      <c r="R43" s="18" t="s">
        <v>236</v>
      </c>
      <c r="S43" s="19" t="n">
        <f>1941.86</f>
        <v>1941.86</v>
      </c>
      <c r="T43" s="20" t="n">
        <f>1340989</f>
        <v>1340989.0</v>
      </c>
      <c r="U43" s="20" t="n">
        <v>244020.0</v>
      </c>
      <c r="V43" s="20" t="n">
        <f>25994551037336</f>
        <v>2.5994551037336E13</v>
      </c>
      <c r="W43" s="20" t="n">
        <v>4.719794857336E12</v>
      </c>
      <c r="X43" s="17"/>
      <c r="Y43" s="21" t="n">
        <f>524296</f>
        <v>524296.0</v>
      </c>
      <c r="Z43" s="22" t="n">
        <f>21</f>
        <v>21.0</v>
      </c>
    </row>
    <row r="44">
      <c r="A44" s="14" t="s">
        <v>40</v>
      </c>
      <c r="B44" s="15" t="s">
        <v>229</v>
      </c>
      <c r="C44" s="15" t="s">
        <v>230</v>
      </c>
      <c r="D44" s="15" t="s">
        <v>56</v>
      </c>
      <c r="E44" s="16" t="s">
        <v>147</v>
      </c>
      <c r="F44" s="16" t="s">
        <v>58</v>
      </c>
      <c r="G44" s="17" t="s">
        <v>106</v>
      </c>
      <c r="H44" s="18" t="s">
        <v>237</v>
      </c>
      <c r="I44" s="17" t="s">
        <v>69</v>
      </c>
      <c r="J44" s="18" t="s">
        <v>238</v>
      </c>
      <c r="K44" s="17"/>
      <c r="L44" s="18"/>
      <c r="M44" s="17" t="s">
        <v>85</v>
      </c>
      <c r="N44" s="18" t="s">
        <v>239</v>
      </c>
      <c r="O44" s="17"/>
      <c r="P44" s="18"/>
      <c r="Q44" s="17" t="s">
        <v>85</v>
      </c>
      <c r="R44" s="18" t="s">
        <v>240</v>
      </c>
      <c r="S44" s="19" t="n">
        <f>1939.64</f>
        <v>1939.64</v>
      </c>
      <c r="T44" s="20" t="n">
        <f>15</f>
        <v>15.0</v>
      </c>
      <c r="U44" s="20"/>
      <c r="V44" s="20" t="n">
        <f>290770000</f>
        <v>2.9077E8</v>
      </c>
      <c r="W44" s="20"/>
      <c r="X44" s="17"/>
      <c r="Y44" s="21" t="n">
        <f>8</f>
        <v>8.0</v>
      </c>
      <c r="Z44" s="22" t="n">
        <f>7</f>
        <v>7.0</v>
      </c>
    </row>
    <row r="45">
      <c r="A45" s="14" t="s">
        <v>40</v>
      </c>
      <c r="B45" s="15" t="s">
        <v>229</v>
      </c>
      <c r="C45" s="15" t="s">
        <v>230</v>
      </c>
      <c r="D45" s="15" t="s">
        <v>65</v>
      </c>
      <c r="E45" s="16" t="s">
        <v>78</v>
      </c>
      <c r="F45" s="16" t="s">
        <v>67</v>
      </c>
      <c r="G45" s="17"/>
      <c r="H45" s="18" t="s">
        <v>116</v>
      </c>
      <c r="I45" s="17"/>
      <c r="J45" s="18" t="s">
        <v>116</v>
      </c>
      <c r="K45" s="17"/>
      <c r="L45" s="18"/>
      <c r="M45" s="17"/>
      <c r="N45" s="18" t="s">
        <v>116</v>
      </c>
      <c r="O45" s="17"/>
      <c r="P45" s="18"/>
      <c r="Q45" s="17"/>
      <c r="R45" s="18" t="s">
        <v>116</v>
      </c>
      <c r="S45" s="19" t="n">
        <f>1926.76</f>
        <v>1926.76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229</v>
      </c>
      <c r="C46" s="15" t="s">
        <v>230</v>
      </c>
      <c r="D46" s="15" t="s">
        <v>77</v>
      </c>
      <c r="E46" s="16" t="s">
        <v>150</v>
      </c>
      <c r="F46" s="16" t="s">
        <v>79</v>
      </c>
      <c r="G46" s="17"/>
      <c r="H46" s="18" t="s">
        <v>116</v>
      </c>
      <c r="I46" s="17"/>
      <c r="J46" s="18" t="s">
        <v>116</v>
      </c>
      <c r="K46" s="17"/>
      <c r="L46" s="18"/>
      <c r="M46" s="17"/>
      <c r="N46" s="18" t="s">
        <v>116</v>
      </c>
      <c r="O46" s="17"/>
      <c r="P46" s="18"/>
      <c r="Q46" s="17"/>
      <c r="R46" s="18" t="s">
        <v>116</v>
      </c>
      <c r="S46" s="19" t="n">
        <f>1924.45</f>
        <v>1924.45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229</v>
      </c>
      <c r="C47" s="15" t="s">
        <v>230</v>
      </c>
      <c r="D47" s="15" t="s">
        <v>87</v>
      </c>
      <c r="E47" s="16" t="s">
        <v>97</v>
      </c>
      <c r="F47" s="16" t="s">
        <v>89</v>
      </c>
      <c r="G47" s="17"/>
      <c r="H47" s="18" t="s">
        <v>116</v>
      </c>
      <c r="I47" s="17"/>
      <c r="J47" s="18" t="s">
        <v>116</v>
      </c>
      <c r="K47" s="17"/>
      <c r="L47" s="18"/>
      <c r="M47" s="17"/>
      <c r="N47" s="18" t="s">
        <v>116</v>
      </c>
      <c r="O47" s="17"/>
      <c r="P47" s="18"/>
      <c r="Q47" s="17"/>
      <c r="R47" s="18" t="s">
        <v>116</v>
      </c>
      <c r="S47" s="19" t="n">
        <f>1908.24</f>
        <v>1908.24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241</v>
      </c>
      <c r="C48" s="15" t="s">
        <v>242</v>
      </c>
      <c r="D48" s="15" t="s">
        <v>43</v>
      </c>
      <c r="E48" s="16" t="s">
        <v>78</v>
      </c>
      <c r="F48" s="16" t="s">
        <v>45</v>
      </c>
      <c r="G48" s="17" t="s">
        <v>46</v>
      </c>
      <c r="H48" s="18" t="s">
        <v>243</v>
      </c>
      <c r="I48" s="17" t="s">
        <v>48</v>
      </c>
      <c r="J48" s="18" t="s">
        <v>244</v>
      </c>
      <c r="K48" s="17" t="s">
        <v>48</v>
      </c>
      <c r="L48" s="18" t="s">
        <v>245</v>
      </c>
      <c r="M48" s="17" t="s">
        <v>51</v>
      </c>
      <c r="N48" s="18" t="s">
        <v>246</v>
      </c>
      <c r="O48" s="17" t="s">
        <v>51</v>
      </c>
      <c r="P48" s="18" t="s">
        <v>247</v>
      </c>
      <c r="Q48" s="17" t="s">
        <v>54</v>
      </c>
      <c r="R48" s="18" t="s">
        <v>248</v>
      </c>
      <c r="S48" s="19" t="n">
        <f>1941.86</f>
        <v>1941.86</v>
      </c>
      <c r="T48" s="20" t="n">
        <f>648129</f>
        <v>648129.0</v>
      </c>
      <c r="U48" s="20" t="n">
        <v>5526.0</v>
      </c>
      <c r="V48" s="20" t="n">
        <f>1258616098675</f>
        <v>1.258616098675E12</v>
      </c>
      <c r="W48" s="20" t="n">
        <v>1.0690681175E10</v>
      </c>
      <c r="X48" s="17"/>
      <c r="Y48" s="21" t="n">
        <f>57081</f>
        <v>57081.0</v>
      </c>
      <c r="Z48" s="22" t="n">
        <f>21</f>
        <v>21.0</v>
      </c>
    </row>
    <row r="49">
      <c r="A49" s="14" t="s">
        <v>40</v>
      </c>
      <c r="B49" s="15" t="s">
        <v>241</v>
      </c>
      <c r="C49" s="15" t="s">
        <v>242</v>
      </c>
      <c r="D49" s="15" t="s">
        <v>56</v>
      </c>
      <c r="E49" s="16" t="s">
        <v>150</v>
      </c>
      <c r="F49" s="16" t="s">
        <v>58</v>
      </c>
      <c r="G49" s="17" t="s">
        <v>46</v>
      </c>
      <c r="H49" s="18" t="s">
        <v>249</v>
      </c>
      <c r="I49" s="17" t="s">
        <v>48</v>
      </c>
      <c r="J49" s="18" t="s">
        <v>250</v>
      </c>
      <c r="K49" s="17"/>
      <c r="L49" s="18"/>
      <c r="M49" s="17" t="s">
        <v>51</v>
      </c>
      <c r="N49" s="18" t="s">
        <v>251</v>
      </c>
      <c r="O49" s="17"/>
      <c r="P49" s="18"/>
      <c r="Q49" s="17" t="s">
        <v>54</v>
      </c>
      <c r="R49" s="18" t="s">
        <v>252</v>
      </c>
      <c r="S49" s="19" t="n">
        <f>1939.64</f>
        <v>1939.64</v>
      </c>
      <c r="T49" s="20" t="n">
        <f>178</f>
        <v>178.0</v>
      </c>
      <c r="U49" s="20"/>
      <c r="V49" s="20" t="n">
        <f>345007500</f>
        <v>3.450075E8</v>
      </c>
      <c r="W49" s="20"/>
      <c r="X49" s="17"/>
      <c r="Y49" s="21" t="n">
        <f>78</f>
        <v>78.0</v>
      </c>
      <c r="Z49" s="22" t="n">
        <f>21</f>
        <v>21.0</v>
      </c>
    </row>
    <row r="50">
      <c r="A50" s="14" t="s">
        <v>40</v>
      </c>
      <c r="B50" s="15" t="s">
        <v>241</v>
      </c>
      <c r="C50" s="15" t="s">
        <v>242</v>
      </c>
      <c r="D50" s="15" t="s">
        <v>65</v>
      </c>
      <c r="E50" s="16" t="s">
        <v>97</v>
      </c>
      <c r="F50" s="16" t="s">
        <v>67</v>
      </c>
      <c r="G50" s="17" t="s">
        <v>48</v>
      </c>
      <c r="H50" s="18" t="s">
        <v>253</v>
      </c>
      <c r="I50" s="17" t="s">
        <v>48</v>
      </c>
      <c r="J50" s="18" t="s">
        <v>253</v>
      </c>
      <c r="K50" s="17"/>
      <c r="L50" s="18"/>
      <c r="M50" s="17" t="s">
        <v>48</v>
      </c>
      <c r="N50" s="18" t="s">
        <v>253</v>
      </c>
      <c r="O50" s="17"/>
      <c r="P50" s="18"/>
      <c r="Q50" s="17" t="s">
        <v>48</v>
      </c>
      <c r="R50" s="18" t="s">
        <v>253</v>
      </c>
      <c r="S50" s="19" t="n">
        <f>1926.76</f>
        <v>1926.76</v>
      </c>
      <c r="T50" s="20" t="n">
        <f>1</f>
        <v>1.0</v>
      </c>
      <c r="U50" s="20"/>
      <c r="V50" s="20" t="n">
        <f>1939750</f>
        <v>1939750.0</v>
      </c>
      <c r="W50" s="20"/>
      <c r="X50" s="17"/>
      <c r="Y50" s="21" t="n">
        <f>6</f>
        <v>6.0</v>
      </c>
      <c r="Z50" s="22" t="n">
        <f>1</f>
        <v>1.0</v>
      </c>
    </row>
    <row r="51">
      <c r="A51" s="14" t="s">
        <v>40</v>
      </c>
      <c r="B51" s="15" t="s">
        <v>254</v>
      </c>
      <c r="C51" s="15" t="s">
        <v>255</v>
      </c>
      <c r="D51" s="15" t="s">
        <v>43</v>
      </c>
      <c r="E51" s="16" t="s">
        <v>57</v>
      </c>
      <c r="F51" s="16" t="s">
        <v>45</v>
      </c>
      <c r="G51" s="17" t="s">
        <v>46</v>
      </c>
      <c r="H51" s="18" t="s">
        <v>256</v>
      </c>
      <c r="I51" s="17" t="s">
        <v>48</v>
      </c>
      <c r="J51" s="18" t="s">
        <v>257</v>
      </c>
      <c r="K51" s="17" t="s">
        <v>48</v>
      </c>
      <c r="L51" s="18" t="s">
        <v>258</v>
      </c>
      <c r="M51" s="17" t="s">
        <v>51</v>
      </c>
      <c r="N51" s="18" t="s">
        <v>259</v>
      </c>
      <c r="O51" s="17" t="s">
        <v>51</v>
      </c>
      <c r="P51" s="18" t="s">
        <v>260</v>
      </c>
      <c r="Q51" s="17" t="s">
        <v>54</v>
      </c>
      <c r="R51" s="18" t="s">
        <v>261</v>
      </c>
      <c r="S51" s="19" t="n">
        <f>17495.95</f>
        <v>17495.95</v>
      </c>
      <c r="T51" s="20" t="n">
        <f>316177</f>
        <v>316177.0</v>
      </c>
      <c r="U51" s="20" t="n">
        <v>24510.0</v>
      </c>
      <c r="V51" s="20" t="n">
        <f>552988118654</f>
        <v>5.52988118654E11</v>
      </c>
      <c r="W51" s="20" t="n">
        <v>4.2971141654E10</v>
      </c>
      <c r="X51" s="17"/>
      <c r="Y51" s="21" t="n">
        <f>98936</f>
        <v>98936.0</v>
      </c>
      <c r="Z51" s="22" t="n">
        <f>21</f>
        <v>21.0</v>
      </c>
    </row>
    <row r="52">
      <c r="A52" s="14" t="s">
        <v>40</v>
      </c>
      <c r="B52" s="15" t="s">
        <v>254</v>
      </c>
      <c r="C52" s="15" t="s">
        <v>255</v>
      </c>
      <c r="D52" s="15" t="s">
        <v>56</v>
      </c>
      <c r="E52" s="16" t="s">
        <v>147</v>
      </c>
      <c r="F52" s="16" t="s">
        <v>58</v>
      </c>
      <c r="G52" s="17"/>
      <c r="H52" s="18" t="s">
        <v>116</v>
      </c>
      <c r="I52" s="17"/>
      <c r="J52" s="18" t="s">
        <v>116</v>
      </c>
      <c r="K52" s="17"/>
      <c r="L52" s="18"/>
      <c r="M52" s="17"/>
      <c r="N52" s="18" t="s">
        <v>116</v>
      </c>
      <c r="O52" s="17"/>
      <c r="P52" s="18"/>
      <c r="Q52" s="17"/>
      <c r="R52" s="18" t="s">
        <v>116</v>
      </c>
      <c r="S52" s="19" t="n">
        <f>17474.29</f>
        <v>17474.29</v>
      </c>
      <c r="T52" s="20" t="str">
        <f>"－"</f>
        <v>－</v>
      </c>
      <c r="U52" s="20"/>
      <c r="V52" s="20" t="str">
        <f>"－"</f>
        <v>－</v>
      </c>
      <c r="W52" s="20"/>
      <c r="X52" s="17"/>
      <c r="Y52" s="21" t="str">
        <f>"－"</f>
        <v>－</v>
      </c>
      <c r="Z52" s="22" t="str">
        <f>"－"</f>
        <v>－</v>
      </c>
    </row>
    <row r="53">
      <c r="A53" s="14" t="s">
        <v>40</v>
      </c>
      <c r="B53" s="15" t="s">
        <v>254</v>
      </c>
      <c r="C53" s="15" t="s">
        <v>255</v>
      </c>
      <c r="D53" s="15" t="s">
        <v>65</v>
      </c>
      <c r="E53" s="16" t="s">
        <v>78</v>
      </c>
      <c r="F53" s="16" t="s">
        <v>67</v>
      </c>
      <c r="G53" s="17"/>
      <c r="H53" s="18" t="s">
        <v>116</v>
      </c>
      <c r="I53" s="17"/>
      <c r="J53" s="18" t="s">
        <v>116</v>
      </c>
      <c r="K53" s="17"/>
      <c r="L53" s="18"/>
      <c r="M53" s="17"/>
      <c r="N53" s="18" t="s">
        <v>116</v>
      </c>
      <c r="O53" s="17"/>
      <c r="P53" s="18"/>
      <c r="Q53" s="17"/>
      <c r="R53" s="18" t="s">
        <v>116</v>
      </c>
      <c r="S53" s="19" t="n">
        <f>17354.29</f>
        <v>17354.29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254</v>
      </c>
      <c r="C54" s="15" t="s">
        <v>255</v>
      </c>
      <c r="D54" s="15" t="s">
        <v>77</v>
      </c>
      <c r="E54" s="16" t="s">
        <v>150</v>
      </c>
      <c r="F54" s="16" t="s">
        <v>79</v>
      </c>
      <c r="G54" s="17"/>
      <c r="H54" s="18" t="s">
        <v>116</v>
      </c>
      <c r="I54" s="17"/>
      <c r="J54" s="18" t="s">
        <v>116</v>
      </c>
      <c r="K54" s="17"/>
      <c r="L54" s="18"/>
      <c r="M54" s="17"/>
      <c r="N54" s="18" t="s">
        <v>116</v>
      </c>
      <c r="O54" s="17"/>
      <c r="P54" s="18"/>
      <c r="Q54" s="17"/>
      <c r="R54" s="18" t="s">
        <v>116</v>
      </c>
      <c r="S54" s="19" t="n">
        <f>17331.19</f>
        <v>17331.19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254</v>
      </c>
      <c r="C55" s="15" t="s">
        <v>255</v>
      </c>
      <c r="D55" s="15" t="s">
        <v>87</v>
      </c>
      <c r="E55" s="16" t="s">
        <v>97</v>
      </c>
      <c r="F55" s="16" t="s">
        <v>89</v>
      </c>
      <c r="G55" s="17"/>
      <c r="H55" s="18" t="s">
        <v>116</v>
      </c>
      <c r="I55" s="17"/>
      <c r="J55" s="18" t="s">
        <v>116</v>
      </c>
      <c r="K55" s="17"/>
      <c r="L55" s="18"/>
      <c r="M55" s="17"/>
      <c r="N55" s="18" t="s">
        <v>116</v>
      </c>
      <c r="O55" s="17"/>
      <c r="P55" s="18"/>
      <c r="Q55" s="17"/>
      <c r="R55" s="18" t="s">
        <v>116</v>
      </c>
      <c r="S55" s="19" t="n">
        <f>17189.76</f>
        <v>17189.76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262</v>
      </c>
      <c r="C56" s="15" t="s">
        <v>263</v>
      </c>
      <c r="D56" s="15" t="s">
        <v>43</v>
      </c>
      <c r="E56" s="16" t="s">
        <v>78</v>
      </c>
      <c r="F56" s="16" t="s">
        <v>45</v>
      </c>
      <c r="G56" s="17"/>
      <c r="H56" s="18" t="s">
        <v>116</v>
      </c>
      <c r="I56" s="17"/>
      <c r="J56" s="18" t="s">
        <v>116</v>
      </c>
      <c r="K56" s="17"/>
      <c r="L56" s="18"/>
      <c r="M56" s="17"/>
      <c r="N56" s="18" t="s">
        <v>116</v>
      </c>
      <c r="O56" s="17"/>
      <c r="P56" s="18"/>
      <c r="Q56" s="17"/>
      <c r="R56" s="18" t="s">
        <v>116</v>
      </c>
      <c r="S56" s="19" t="n">
        <f>916.33</f>
        <v>916.33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n">
        <f>63</f>
        <v>63.0</v>
      </c>
      <c r="Z56" s="22" t="str">
        <f>"－"</f>
        <v>－</v>
      </c>
    </row>
    <row r="57">
      <c r="A57" s="14" t="s">
        <v>40</v>
      </c>
      <c r="B57" s="15" t="s">
        <v>262</v>
      </c>
      <c r="C57" s="15" t="s">
        <v>263</v>
      </c>
      <c r="D57" s="15" t="s">
        <v>56</v>
      </c>
      <c r="E57" s="16" t="s">
        <v>150</v>
      </c>
      <c r="F57" s="16" t="s">
        <v>58</v>
      </c>
      <c r="G57" s="17"/>
      <c r="H57" s="18" t="s">
        <v>116</v>
      </c>
      <c r="I57" s="17"/>
      <c r="J57" s="18" t="s">
        <v>116</v>
      </c>
      <c r="K57" s="17"/>
      <c r="L57" s="18"/>
      <c r="M57" s="17"/>
      <c r="N57" s="18" t="s">
        <v>116</v>
      </c>
      <c r="O57" s="17"/>
      <c r="P57" s="18"/>
      <c r="Q57" s="17"/>
      <c r="R57" s="18" t="s">
        <v>116</v>
      </c>
      <c r="S57" s="19" t="n">
        <f>915.43</f>
        <v>915.43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262</v>
      </c>
      <c r="C58" s="15" t="s">
        <v>263</v>
      </c>
      <c r="D58" s="15" t="s">
        <v>65</v>
      </c>
      <c r="E58" s="16" t="s">
        <v>97</v>
      </c>
      <c r="F58" s="16" t="s">
        <v>67</v>
      </c>
      <c r="G58" s="17"/>
      <c r="H58" s="18" t="s">
        <v>116</v>
      </c>
      <c r="I58" s="17"/>
      <c r="J58" s="18" t="s">
        <v>116</v>
      </c>
      <c r="K58" s="17"/>
      <c r="L58" s="18"/>
      <c r="M58" s="17"/>
      <c r="N58" s="18" t="s">
        <v>116</v>
      </c>
      <c r="O58" s="17"/>
      <c r="P58" s="18"/>
      <c r="Q58" s="17"/>
      <c r="R58" s="18" t="s">
        <v>116</v>
      </c>
      <c r="S58" s="19" t="n">
        <f>909.33</f>
        <v>909.33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264</v>
      </c>
      <c r="C59" s="15" t="s">
        <v>265</v>
      </c>
      <c r="D59" s="15" t="s">
        <v>43</v>
      </c>
      <c r="E59" s="16" t="s">
        <v>78</v>
      </c>
      <c r="F59" s="16" t="s">
        <v>45</v>
      </c>
      <c r="G59" s="17"/>
      <c r="H59" s="18" t="s">
        <v>116</v>
      </c>
      <c r="I59" s="17"/>
      <c r="J59" s="18" t="s">
        <v>116</v>
      </c>
      <c r="K59" s="17" t="s">
        <v>46</v>
      </c>
      <c r="L59" s="18" t="s">
        <v>266</v>
      </c>
      <c r="M59" s="17"/>
      <c r="N59" s="18" t="s">
        <v>116</v>
      </c>
      <c r="O59" s="17" t="s">
        <v>108</v>
      </c>
      <c r="P59" s="18" t="s">
        <v>267</v>
      </c>
      <c r="Q59" s="17"/>
      <c r="R59" s="18" t="s">
        <v>116</v>
      </c>
      <c r="S59" s="19" t="n">
        <f>143.6</f>
        <v>143.6</v>
      </c>
      <c r="T59" s="20" t="n">
        <f>1827</f>
        <v>1827.0</v>
      </c>
      <c r="U59" s="20" t="n">
        <v>1827.0</v>
      </c>
      <c r="V59" s="20" t="n">
        <f>2669096215</f>
        <v>2.669096215E9</v>
      </c>
      <c r="W59" s="20" t="n">
        <v>2.669096215E9</v>
      </c>
      <c r="X59" s="17"/>
      <c r="Y59" s="21" t="n">
        <f>55063</f>
        <v>55063.0</v>
      </c>
      <c r="Z59" s="22" t="str">
        <f>"－"</f>
        <v>－</v>
      </c>
    </row>
    <row r="60">
      <c r="A60" s="14" t="s">
        <v>40</v>
      </c>
      <c r="B60" s="15" t="s">
        <v>264</v>
      </c>
      <c r="C60" s="15" t="s">
        <v>265</v>
      </c>
      <c r="D60" s="15" t="s">
        <v>56</v>
      </c>
      <c r="E60" s="16" t="s">
        <v>150</v>
      </c>
      <c r="F60" s="16" t="s">
        <v>58</v>
      </c>
      <c r="G60" s="17"/>
      <c r="H60" s="18" t="s">
        <v>116</v>
      </c>
      <c r="I60" s="17"/>
      <c r="J60" s="18" t="s">
        <v>116</v>
      </c>
      <c r="K60" s="17"/>
      <c r="L60" s="18"/>
      <c r="M60" s="17"/>
      <c r="N60" s="18" t="s">
        <v>116</v>
      </c>
      <c r="O60" s="17"/>
      <c r="P60" s="18"/>
      <c r="Q60" s="17"/>
      <c r="R60" s="18" t="s">
        <v>116</v>
      </c>
      <c r="S60" s="19" t="n">
        <f>143.46</f>
        <v>143.46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264</v>
      </c>
      <c r="C61" s="15" t="s">
        <v>265</v>
      </c>
      <c r="D61" s="15" t="s">
        <v>65</v>
      </c>
      <c r="E61" s="16" t="s">
        <v>97</v>
      </c>
      <c r="F61" s="16" t="s">
        <v>67</v>
      </c>
      <c r="G61" s="17"/>
      <c r="H61" s="18" t="s">
        <v>116</v>
      </c>
      <c r="I61" s="17"/>
      <c r="J61" s="18" t="s">
        <v>116</v>
      </c>
      <c r="K61" s="17"/>
      <c r="L61" s="18"/>
      <c r="M61" s="17"/>
      <c r="N61" s="18" t="s">
        <v>116</v>
      </c>
      <c r="O61" s="17"/>
      <c r="P61" s="18"/>
      <c r="Q61" s="17"/>
      <c r="R61" s="18" t="s">
        <v>116</v>
      </c>
      <c r="S61" s="19" t="n">
        <f>142.5</f>
        <v>142.5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268</v>
      </c>
      <c r="C62" s="15" t="s">
        <v>269</v>
      </c>
      <c r="D62" s="15" t="s">
        <v>43</v>
      </c>
      <c r="E62" s="16" t="s">
        <v>78</v>
      </c>
      <c r="F62" s="16" t="s">
        <v>45</v>
      </c>
      <c r="G62" s="17" t="s">
        <v>46</v>
      </c>
      <c r="H62" s="18" t="s">
        <v>270</v>
      </c>
      <c r="I62" s="17" t="s">
        <v>54</v>
      </c>
      <c r="J62" s="18" t="s">
        <v>271</v>
      </c>
      <c r="K62" s="17" t="s">
        <v>54</v>
      </c>
      <c r="L62" s="18" t="s">
        <v>272</v>
      </c>
      <c r="M62" s="17" t="s">
        <v>46</v>
      </c>
      <c r="N62" s="18" t="s">
        <v>273</v>
      </c>
      <c r="O62" s="17" t="s">
        <v>106</v>
      </c>
      <c r="P62" s="18" t="s">
        <v>274</v>
      </c>
      <c r="Q62" s="17" t="s">
        <v>54</v>
      </c>
      <c r="R62" s="18" t="s">
        <v>275</v>
      </c>
      <c r="S62" s="19" t="n">
        <f>2032</f>
        <v>2032.0</v>
      </c>
      <c r="T62" s="20" t="n">
        <f>28058</f>
        <v>28058.0</v>
      </c>
      <c r="U62" s="20" t="n">
        <v>15409.0</v>
      </c>
      <c r="V62" s="20" t="n">
        <f>56942164570</f>
        <v>5.694216457E10</v>
      </c>
      <c r="W62" s="20" t="n">
        <v>3.126198057E10</v>
      </c>
      <c r="X62" s="17"/>
      <c r="Y62" s="21" t="n">
        <f>57396</f>
        <v>57396.0</v>
      </c>
      <c r="Z62" s="22" t="n">
        <f>21</f>
        <v>21.0</v>
      </c>
    </row>
    <row r="63">
      <c r="A63" s="14" t="s">
        <v>40</v>
      </c>
      <c r="B63" s="15" t="s">
        <v>268</v>
      </c>
      <c r="C63" s="15" t="s">
        <v>269</v>
      </c>
      <c r="D63" s="15" t="s">
        <v>56</v>
      </c>
      <c r="E63" s="16" t="s">
        <v>150</v>
      </c>
      <c r="F63" s="16" t="s">
        <v>58</v>
      </c>
      <c r="G63" s="17"/>
      <c r="H63" s="18" t="s">
        <v>116</v>
      </c>
      <c r="I63" s="17"/>
      <c r="J63" s="18" t="s">
        <v>116</v>
      </c>
      <c r="K63" s="17"/>
      <c r="L63" s="18"/>
      <c r="M63" s="17"/>
      <c r="N63" s="18" t="s">
        <v>116</v>
      </c>
      <c r="O63" s="17"/>
      <c r="P63" s="18"/>
      <c r="Q63" s="17"/>
      <c r="R63" s="18" t="s">
        <v>116</v>
      </c>
      <c r="S63" s="19" t="n">
        <f>2010.19</f>
        <v>2010.19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268</v>
      </c>
      <c r="C64" s="15" t="s">
        <v>269</v>
      </c>
      <c r="D64" s="15" t="s">
        <v>65</v>
      </c>
      <c r="E64" s="16" t="s">
        <v>97</v>
      </c>
      <c r="F64" s="16" t="s">
        <v>67</v>
      </c>
      <c r="G64" s="17"/>
      <c r="H64" s="18" t="s">
        <v>116</v>
      </c>
      <c r="I64" s="17"/>
      <c r="J64" s="18" t="s">
        <v>116</v>
      </c>
      <c r="K64" s="17"/>
      <c r="L64" s="18"/>
      <c r="M64" s="17"/>
      <c r="N64" s="18" t="s">
        <v>116</v>
      </c>
      <c r="O64" s="17"/>
      <c r="P64" s="18"/>
      <c r="Q64" s="17"/>
      <c r="R64" s="18" t="s">
        <v>116</v>
      </c>
      <c r="S64" s="19" t="n">
        <f>1999.19</f>
        <v>1999.19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276</v>
      </c>
      <c r="C65" s="15" t="s">
        <v>277</v>
      </c>
      <c r="D65" s="15" t="s">
        <v>43</v>
      </c>
      <c r="E65" s="16" t="s">
        <v>57</v>
      </c>
      <c r="F65" s="16" t="s">
        <v>45</v>
      </c>
      <c r="G65" s="17"/>
      <c r="H65" s="18" t="s">
        <v>116</v>
      </c>
      <c r="I65" s="17"/>
      <c r="J65" s="18" t="s">
        <v>116</v>
      </c>
      <c r="K65" s="17"/>
      <c r="L65" s="18"/>
      <c r="M65" s="17"/>
      <c r="N65" s="18" t="s">
        <v>116</v>
      </c>
      <c r="O65" s="17"/>
      <c r="P65" s="18"/>
      <c r="Q65" s="17"/>
      <c r="R65" s="18" t="s">
        <v>116</v>
      </c>
      <c r="S65" s="19" t="n">
        <f>1484.5</f>
        <v>1484.5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276</v>
      </c>
      <c r="C66" s="15" t="s">
        <v>277</v>
      </c>
      <c r="D66" s="15" t="s">
        <v>56</v>
      </c>
      <c r="E66" s="16" t="s">
        <v>147</v>
      </c>
      <c r="F66" s="16" t="s">
        <v>58</v>
      </c>
      <c r="G66" s="17"/>
      <c r="H66" s="18" t="s">
        <v>116</v>
      </c>
      <c r="I66" s="17"/>
      <c r="J66" s="18" t="s">
        <v>116</v>
      </c>
      <c r="K66" s="17"/>
      <c r="L66" s="18"/>
      <c r="M66" s="17"/>
      <c r="N66" s="18" t="s">
        <v>116</v>
      </c>
      <c r="O66" s="17"/>
      <c r="P66" s="18"/>
      <c r="Q66" s="17"/>
      <c r="R66" s="18" t="s">
        <v>116</v>
      </c>
      <c r="S66" s="19" t="n">
        <f>1483.19</f>
        <v>1483.19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276</v>
      </c>
      <c r="C67" s="15" t="s">
        <v>277</v>
      </c>
      <c r="D67" s="15" t="s">
        <v>65</v>
      </c>
      <c r="E67" s="16" t="s">
        <v>78</v>
      </c>
      <c r="F67" s="16" t="s">
        <v>67</v>
      </c>
      <c r="G67" s="17"/>
      <c r="H67" s="18" t="s">
        <v>116</v>
      </c>
      <c r="I67" s="17"/>
      <c r="J67" s="18" t="s">
        <v>116</v>
      </c>
      <c r="K67" s="17"/>
      <c r="L67" s="18"/>
      <c r="M67" s="17"/>
      <c r="N67" s="18" t="s">
        <v>116</v>
      </c>
      <c r="O67" s="17"/>
      <c r="P67" s="18"/>
      <c r="Q67" s="17"/>
      <c r="R67" s="18" t="s">
        <v>116</v>
      </c>
      <c r="S67" s="19" t="n">
        <f>1473.36</f>
        <v>1473.36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276</v>
      </c>
      <c r="C68" s="15" t="s">
        <v>277</v>
      </c>
      <c r="D68" s="15" t="s">
        <v>77</v>
      </c>
      <c r="E68" s="16" t="s">
        <v>150</v>
      </c>
      <c r="F68" s="16" t="s">
        <v>79</v>
      </c>
      <c r="G68" s="17"/>
      <c r="H68" s="18" t="s">
        <v>116</v>
      </c>
      <c r="I68" s="17"/>
      <c r="J68" s="18" t="s">
        <v>116</v>
      </c>
      <c r="K68" s="17"/>
      <c r="L68" s="18"/>
      <c r="M68" s="17"/>
      <c r="N68" s="18" t="s">
        <v>116</v>
      </c>
      <c r="O68" s="17"/>
      <c r="P68" s="18"/>
      <c r="Q68" s="17"/>
      <c r="R68" s="18" t="s">
        <v>116</v>
      </c>
      <c r="S68" s="19" t="n">
        <f>1471.71</f>
        <v>1471.71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276</v>
      </c>
      <c r="C69" s="15" t="s">
        <v>277</v>
      </c>
      <c r="D69" s="15" t="s">
        <v>87</v>
      </c>
      <c r="E69" s="16" t="s">
        <v>97</v>
      </c>
      <c r="F69" s="16" t="s">
        <v>89</v>
      </c>
      <c r="G69" s="17"/>
      <c r="H69" s="18" t="s">
        <v>116</v>
      </c>
      <c r="I69" s="17"/>
      <c r="J69" s="18" t="s">
        <v>116</v>
      </c>
      <c r="K69" s="17"/>
      <c r="L69" s="18"/>
      <c r="M69" s="17"/>
      <c r="N69" s="18" t="s">
        <v>116</v>
      </c>
      <c r="O69" s="17"/>
      <c r="P69" s="18"/>
      <c r="Q69" s="17"/>
      <c r="R69" s="18" t="s">
        <v>116</v>
      </c>
      <c r="S69" s="19" t="n">
        <f>1459.57</f>
        <v>1459.57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278</v>
      </c>
      <c r="C70" s="15" t="s">
        <v>279</v>
      </c>
      <c r="D70" s="15" t="s">
        <v>43</v>
      </c>
      <c r="E70" s="16" t="s">
        <v>57</v>
      </c>
      <c r="F70" s="16" t="s">
        <v>45</v>
      </c>
      <c r="G70" s="17" t="s">
        <v>46</v>
      </c>
      <c r="H70" s="18" t="s">
        <v>280</v>
      </c>
      <c r="I70" s="17" t="s">
        <v>93</v>
      </c>
      <c r="J70" s="18" t="s">
        <v>281</v>
      </c>
      <c r="K70" s="17" t="s">
        <v>93</v>
      </c>
      <c r="L70" s="18" t="s">
        <v>282</v>
      </c>
      <c r="M70" s="17" t="s">
        <v>46</v>
      </c>
      <c r="N70" s="18" t="s">
        <v>283</v>
      </c>
      <c r="O70" s="17" t="s">
        <v>46</v>
      </c>
      <c r="P70" s="18" t="s">
        <v>284</v>
      </c>
      <c r="Q70" s="17" t="s">
        <v>54</v>
      </c>
      <c r="R70" s="18" t="s">
        <v>285</v>
      </c>
      <c r="S70" s="19" t="n">
        <f>1227.62</f>
        <v>1227.62</v>
      </c>
      <c r="T70" s="20" t="n">
        <f>58088</f>
        <v>58088.0</v>
      </c>
      <c r="U70" s="20" t="n">
        <v>3762.0</v>
      </c>
      <c r="V70" s="20" t="n">
        <f>70477356820</f>
        <v>7.047735682E10</v>
      </c>
      <c r="W70" s="20" t="n">
        <v>4.58051082E9</v>
      </c>
      <c r="X70" s="17"/>
      <c r="Y70" s="21" t="n">
        <f>20754</f>
        <v>20754.0</v>
      </c>
      <c r="Z70" s="22" t="n">
        <f>21</f>
        <v>21.0</v>
      </c>
    </row>
    <row r="71">
      <c r="A71" s="14" t="s">
        <v>40</v>
      </c>
      <c r="B71" s="15" t="s">
        <v>278</v>
      </c>
      <c r="C71" s="15" t="s">
        <v>279</v>
      </c>
      <c r="D71" s="15" t="s">
        <v>56</v>
      </c>
      <c r="E71" s="16" t="s">
        <v>147</v>
      </c>
      <c r="F71" s="16" t="s">
        <v>58</v>
      </c>
      <c r="G71" s="17" t="s">
        <v>46</v>
      </c>
      <c r="H71" s="18" t="s">
        <v>286</v>
      </c>
      <c r="I71" s="17" t="s">
        <v>69</v>
      </c>
      <c r="J71" s="18" t="s">
        <v>287</v>
      </c>
      <c r="K71" s="17"/>
      <c r="L71" s="18"/>
      <c r="M71" s="17" t="s">
        <v>54</v>
      </c>
      <c r="N71" s="18" t="s">
        <v>288</v>
      </c>
      <c r="O71" s="17"/>
      <c r="P71" s="18"/>
      <c r="Q71" s="17" t="s">
        <v>54</v>
      </c>
      <c r="R71" s="18" t="s">
        <v>288</v>
      </c>
      <c r="S71" s="19" t="n">
        <f>1228.1</f>
        <v>1228.1</v>
      </c>
      <c r="T71" s="20" t="n">
        <f>246</f>
        <v>246.0</v>
      </c>
      <c r="U71" s="20"/>
      <c r="V71" s="20" t="n">
        <f>293100000</f>
        <v>2.931E8</v>
      </c>
      <c r="W71" s="20"/>
      <c r="X71" s="17"/>
      <c r="Y71" s="21" t="n">
        <f>153</f>
        <v>153.0</v>
      </c>
      <c r="Z71" s="22" t="n">
        <f>20</f>
        <v>20.0</v>
      </c>
    </row>
    <row r="72">
      <c r="A72" s="14" t="s">
        <v>40</v>
      </c>
      <c r="B72" s="15" t="s">
        <v>278</v>
      </c>
      <c r="C72" s="15" t="s">
        <v>279</v>
      </c>
      <c r="D72" s="15" t="s">
        <v>65</v>
      </c>
      <c r="E72" s="16" t="s">
        <v>78</v>
      </c>
      <c r="F72" s="16" t="s">
        <v>67</v>
      </c>
      <c r="G72" s="17"/>
      <c r="H72" s="18" t="s">
        <v>116</v>
      </c>
      <c r="I72" s="17"/>
      <c r="J72" s="18" t="s">
        <v>116</v>
      </c>
      <c r="K72" s="17"/>
      <c r="L72" s="18"/>
      <c r="M72" s="17"/>
      <c r="N72" s="18" t="s">
        <v>116</v>
      </c>
      <c r="O72" s="17"/>
      <c r="P72" s="18"/>
      <c r="Q72" s="17"/>
      <c r="R72" s="18" t="s">
        <v>116</v>
      </c>
      <c r="S72" s="19" t="n">
        <f>1228.43</f>
        <v>1228.43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5</f>
        <v>5.0</v>
      </c>
      <c r="Z72" s="22" t="str">
        <f>"－"</f>
        <v>－</v>
      </c>
    </row>
    <row r="73">
      <c r="A73" s="14" t="s">
        <v>40</v>
      </c>
      <c r="B73" s="15" t="s">
        <v>278</v>
      </c>
      <c r="C73" s="15" t="s">
        <v>279</v>
      </c>
      <c r="D73" s="15" t="s">
        <v>77</v>
      </c>
      <c r="E73" s="16" t="s">
        <v>150</v>
      </c>
      <c r="F73" s="16" t="s">
        <v>79</v>
      </c>
      <c r="G73" s="17"/>
      <c r="H73" s="18" t="s">
        <v>116</v>
      </c>
      <c r="I73" s="17"/>
      <c r="J73" s="18" t="s">
        <v>116</v>
      </c>
      <c r="K73" s="17"/>
      <c r="L73" s="18"/>
      <c r="M73" s="17"/>
      <c r="N73" s="18" t="s">
        <v>116</v>
      </c>
      <c r="O73" s="17"/>
      <c r="P73" s="18"/>
      <c r="Q73" s="17"/>
      <c r="R73" s="18" t="s">
        <v>116</v>
      </c>
      <c r="S73" s="19" t="n">
        <f>1228.76</f>
        <v>1228.76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278</v>
      </c>
      <c r="C74" s="15" t="s">
        <v>279</v>
      </c>
      <c r="D74" s="15" t="s">
        <v>87</v>
      </c>
      <c r="E74" s="16" t="s">
        <v>97</v>
      </c>
      <c r="F74" s="16" t="s">
        <v>89</v>
      </c>
      <c r="G74" s="17"/>
      <c r="H74" s="18" t="s">
        <v>116</v>
      </c>
      <c r="I74" s="17"/>
      <c r="J74" s="18" t="s">
        <v>116</v>
      </c>
      <c r="K74" s="17"/>
      <c r="L74" s="18"/>
      <c r="M74" s="17"/>
      <c r="N74" s="18" t="s">
        <v>116</v>
      </c>
      <c r="O74" s="17"/>
      <c r="P74" s="18"/>
      <c r="Q74" s="17"/>
      <c r="R74" s="18" t="s">
        <v>116</v>
      </c>
      <c r="S74" s="19" t="n">
        <f>1228.9</f>
        <v>1228.9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289</v>
      </c>
      <c r="C75" s="15" t="s">
        <v>290</v>
      </c>
      <c r="D75" s="15" t="s">
        <v>43</v>
      </c>
      <c r="E75" s="16" t="s">
        <v>291</v>
      </c>
      <c r="F75" s="16" t="s">
        <v>292</v>
      </c>
      <c r="G75" s="17" t="s">
        <v>46</v>
      </c>
      <c r="H75" s="18" t="s">
        <v>293</v>
      </c>
      <c r="I75" s="17" t="s">
        <v>93</v>
      </c>
      <c r="J75" s="18" t="s">
        <v>294</v>
      </c>
      <c r="K75" s="17" t="s">
        <v>93</v>
      </c>
      <c r="L75" s="18" t="s">
        <v>295</v>
      </c>
      <c r="M75" s="17" t="s">
        <v>46</v>
      </c>
      <c r="N75" s="18" t="s">
        <v>296</v>
      </c>
      <c r="O75" s="17" t="s">
        <v>46</v>
      </c>
      <c r="P75" s="18" t="s">
        <v>297</v>
      </c>
      <c r="Q75" s="17" t="s">
        <v>54</v>
      </c>
      <c r="R75" s="18" t="s">
        <v>298</v>
      </c>
      <c r="S75" s="19" t="n">
        <f>33603</f>
        <v>33603.0</v>
      </c>
      <c r="T75" s="20" t="n">
        <f>21979</f>
        <v>21979.0</v>
      </c>
      <c r="U75" s="20" t="n">
        <v>8369.0</v>
      </c>
      <c r="V75" s="20" t="n">
        <f>73897984500</f>
        <v>7.38979845E10</v>
      </c>
      <c r="W75" s="20" t="n">
        <v>2.80269007E10</v>
      </c>
      <c r="X75" s="17"/>
      <c r="Y75" s="21" t="n">
        <f>3497</f>
        <v>3497.0</v>
      </c>
      <c r="Z75" s="22" t="n">
        <f>21</f>
        <v>21.0</v>
      </c>
    </row>
    <row r="76">
      <c r="A76" s="14" t="s">
        <v>40</v>
      </c>
      <c r="B76" s="15" t="s">
        <v>289</v>
      </c>
      <c r="C76" s="15" t="s">
        <v>290</v>
      </c>
      <c r="D76" s="15" t="s">
        <v>56</v>
      </c>
      <c r="E76" s="16" t="s">
        <v>299</v>
      </c>
      <c r="F76" s="16" t="s">
        <v>300</v>
      </c>
      <c r="G76" s="17" t="s">
        <v>69</v>
      </c>
      <c r="H76" s="18" t="s">
        <v>301</v>
      </c>
      <c r="I76" s="17" t="s">
        <v>302</v>
      </c>
      <c r="J76" s="18" t="s">
        <v>303</v>
      </c>
      <c r="K76" s="17"/>
      <c r="L76" s="18"/>
      <c r="M76" s="17" t="s">
        <v>69</v>
      </c>
      <c r="N76" s="18" t="s">
        <v>301</v>
      </c>
      <c r="O76" s="17"/>
      <c r="P76" s="18"/>
      <c r="Q76" s="17" t="s">
        <v>302</v>
      </c>
      <c r="R76" s="18" t="s">
        <v>303</v>
      </c>
      <c r="S76" s="19" t="n">
        <f>33607.05</f>
        <v>33607.05</v>
      </c>
      <c r="T76" s="20" t="n">
        <f>8</f>
        <v>8.0</v>
      </c>
      <c r="U76" s="20"/>
      <c r="V76" s="20" t="n">
        <f>26860300</f>
        <v>2.68603E7</v>
      </c>
      <c r="W76" s="20"/>
      <c r="X76" s="17"/>
      <c r="Y76" s="21" t="n">
        <f>7</f>
        <v>7.0</v>
      </c>
      <c r="Z76" s="22" t="n">
        <f>6</f>
        <v>6.0</v>
      </c>
    </row>
    <row r="77">
      <c r="A77" s="14" t="s">
        <v>40</v>
      </c>
      <c r="B77" s="15" t="s">
        <v>289</v>
      </c>
      <c r="C77" s="15" t="s">
        <v>290</v>
      </c>
      <c r="D77" s="15" t="s">
        <v>65</v>
      </c>
      <c r="E77" s="16" t="s">
        <v>304</v>
      </c>
      <c r="F77" s="16" t="s">
        <v>305</v>
      </c>
      <c r="G77" s="17"/>
      <c r="H77" s="18" t="s">
        <v>116</v>
      </c>
      <c r="I77" s="17"/>
      <c r="J77" s="18" t="s">
        <v>116</v>
      </c>
      <c r="K77" s="17"/>
      <c r="L77" s="18"/>
      <c r="M77" s="17"/>
      <c r="N77" s="18" t="s">
        <v>116</v>
      </c>
      <c r="O77" s="17"/>
      <c r="P77" s="18"/>
      <c r="Q77" s="17"/>
      <c r="R77" s="18" t="s">
        <v>116</v>
      </c>
      <c r="S77" s="19" t="n">
        <f>34263</f>
        <v>34263.0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289</v>
      </c>
      <c r="C78" s="15" t="s">
        <v>290</v>
      </c>
      <c r="D78" s="15" t="s">
        <v>77</v>
      </c>
      <c r="E78" s="16" t="s">
        <v>306</v>
      </c>
      <c r="F78" s="16" t="s">
        <v>307</v>
      </c>
      <c r="G78" s="17" t="s">
        <v>51</v>
      </c>
      <c r="H78" s="18" t="s">
        <v>308</v>
      </c>
      <c r="I78" s="17" t="s">
        <v>51</v>
      </c>
      <c r="J78" s="18" t="s">
        <v>308</v>
      </c>
      <c r="K78" s="17"/>
      <c r="L78" s="18"/>
      <c r="M78" s="17" t="s">
        <v>51</v>
      </c>
      <c r="N78" s="18" t="s">
        <v>308</v>
      </c>
      <c r="O78" s="17"/>
      <c r="P78" s="18"/>
      <c r="Q78" s="17" t="s">
        <v>51</v>
      </c>
      <c r="R78" s="18" t="s">
        <v>308</v>
      </c>
      <c r="S78" s="19" t="n">
        <f>33937</f>
        <v>33937.0</v>
      </c>
      <c r="T78" s="20" t="n">
        <f>1</f>
        <v>1.0</v>
      </c>
      <c r="U78" s="20"/>
      <c r="V78" s="20" t="n">
        <f>3333300</f>
        <v>3333300.0</v>
      </c>
      <c r="W78" s="20"/>
      <c r="X78" s="17"/>
      <c r="Y78" s="21" t="n">
        <f>1</f>
        <v>1.0</v>
      </c>
      <c r="Z78" s="22" t="n">
        <f>1</f>
        <v>1.0</v>
      </c>
    </row>
    <row r="79">
      <c r="A79" s="14" t="s">
        <v>40</v>
      </c>
      <c r="B79" s="15" t="s">
        <v>309</v>
      </c>
      <c r="C79" s="15" t="s">
        <v>310</v>
      </c>
      <c r="D79" s="15" t="s">
        <v>40</v>
      </c>
      <c r="E79" s="16" t="s">
        <v>311</v>
      </c>
      <c r="F79" s="16" t="s">
        <v>312</v>
      </c>
      <c r="G79" s="17" t="s">
        <v>313</v>
      </c>
      <c r="H79" s="18" t="s">
        <v>314</v>
      </c>
      <c r="I79" s="17" t="s">
        <v>128</v>
      </c>
      <c r="J79" s="18" t="s">
        <v>315</v>
      </c>
      <c r="K79" s="17"/>
      <c r="L79" s="18"/>
      <c r="M79" s="17" t="s">
        <v>313</v>
      </c>
      <c r="N79" s="18" t="s">
        <v>314</v>
      </c>
      <c r="O79" s="17"/>
      <c r="P79" s="18"/>
      <c r="Q79" s="17" t="s">
        <v>128</v>
      </c>
      <c r="R79" s="18" t="s">
        <v>315</v>
      </c>
      <c r="S79" s="19" t="n">
        <f>16870.79</f>
        <v>16870.79</v>
      </c>
      <c r="T79" s="20" t="n">
        <f>12</f>
        <v>12.0</v>
      </c>
      <c r="U79" s="20"/>
      <c r="V79" s="20" t="n">
        <f>20477100</f>
        <v>2.04771E7</v>
      </c>
      <c r="W79" s="20"/>
      <c r="X79" s="17" t="s">
        <v>162</v>
      </c>
      <c r="Y79" s="21" t="str">
        <f>"－"</f>
        <v>－</v>
      </c>
      <c r="Z79" s="22" t="n">
        <f>2</f>
        <v>2.0</v>
      </c>
    </row>
    <row r="80">
      <c r="A80" s="14" t="s">
        <v>40</v>
      </c>
      <c r="B80" s="15" t="s">
        <v>309</v>
      </c>
      <c r="C80" s="15" t="s">
        <v>310</v>
      </c>
      <c r="D80" s="15" t="s">
        <v>163</v>
      </c>
      <c r="E80" s="16" t="s">
        <v>316</v>
      </c>
      <c r="F80" s="16" t="s">
        <v>317</v>
      </c>
      <c r="G80" s="17"/>
      <c r="H80" s="18" t="s">
        <v>116</v>
      </c>
      <c r="I80" s="17"/>
      <c r="J80" s="18" t="s">
        <v>116</v>
      </c>
      <c r="K80" s="17"/>
      <c r="L80" s="18"/>
      <c r="M80" s="17"/>
      <c r="N80" s="18" t="s">
        <v>116</v>
      </c>
      <c r="O80" s="17"/>
      <c r="P80" s="18"/>
      <c r="Q80" s="17"/>
      <c r="R80" s="18" t="s">
        <v>116</v>
      </c>
      <c r="S80" s="19" t="n">
        <f>17037.33</f>
        <v>17037.33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40</v>
      </c>
      <c r="B81" s="15" t="s">
        <v>309</v>
      </c>
      <c r="C81" s="15" t="s">
        <v>310</v>
      </c>
      <c r="D81" s="15" t="s">
        <v>43</v>
      </c>
      <c r="E81" s="16" t="s">
        <v>318</v>
      </c>
      <c r="F81" s="16" t="s">
        <v>319</v>
      </c>
      <c r="G81" s="17"/>
      <c r="H81" s="18" t="s">
        <v>116</v>
      </c>
      <c r="I81" s="17"/>
      <c r="J81" s="18" t="s">
        <v>116</v>
      </c>
      <c r="K81" s="17"/>
      <c r="L81" s="18"/>
      <c r="M81" s="17"/>
      <c r="N81" s="18" t="s">
        <v>116</v>
      </c>
      <c r="O81" s="17"/>
      <c r="P81" s="18"/>
      <c r="Q81" s="17"/>
      <c r="R81" s="18" t="s">
        <v>116</v>
      </c>
      <c r="S81" s="19" t="n">
        <f>17125.1</f>
        <v>17125.1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309</v>
      </c>
      <c r="C82" s="15" t="s">
        <v>310</v>
      </c>
      <c r="D82" s="15" t="s">
        <v>56</v>
      </c>
      <c r="E82" s="16" t="s">
        <v>320</v>
      </c>
      <c r="F82" s="16" t="s">
        <v>321</v>
      </c>
      <c r="G82" s="17"/>
      <c r="H82" s="18" t="s">
        <v>116</v>
      </c>
      <c r="I82" s="17"/>
      <c r="J82" s="18" t="s">
        <v>116</v>
      </c>
      <c r="K82" s="17"/>
      <c r="L82" s="18"/>
      <c r="M82" s="17"/>
      <c r="N82" s="18" t="s">
        <v>116</v>
      </c>
      <c r="O82" s="17"/>
      <c r="P82" s="18"/>
      <c r="Q82" s="17"/>
      <c r="R82" s="18" t="s">
        <v>116</v>
      </c>
      <c r="S82" s="19" t="n">
        <f>17125.1</f>
        <v>17125.1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309</v>
      </c>
      <c r="C83" s="15" t="s">
        <v>310</v>
      </c>
      <c r="D83" s="15" t="s">
        <v>65</v>
      </c>
      <c r="E83" s="16" t="s">
        <v>322</v>
      </c>
      <c r="F83" s="16" t="s">
        <v>323</v>
      </c>
      <c r="G83" s="17"/>
      <c r="H83" s="18" t="s">
        <v>116</v>
      </c>
      <c r="I83" s="17"/>
      <c r="J83" s="18" t="s">
        <v>116</v>
      </c>
      <c r="K83" s="17"/>
      <c r="L83" s="18"/>
      <c r="M83" s="17"/>
      <c r="N83" s="18" t="s">
        <v>116</v>
      </c>
      <c r="O83" s="17"/>
      <c r="P83" s="18"/>
      <c r="Q83" s="17"/>
      <c r="R83" s="18" t="s">
        <v>116</v>
      </c>
      <c r="S83" s="19" t="n">
        <f>17125.1</f>
        <v>17125.1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309</v>
      </c>
      <c r="C84" s="15" t="s">
        <v>310</v>
      </c>
      <c r="D84" s="15" t="s">
        <v>77</v>
      </c>
      <c r="E84" s="16" t="s">
        <v>324</v>
      </c>
      <c r="F84" s="16" t="s">
        <v>325</v>
      </c>
      <c r="G84" s="17"/>
      <c r="H84" s="18" t="s">
        <v>116</v>
      </c>
      <c r="I84" s="17"/>
      <c r="J84" s="18" t="s">
        <v>116</v>
      </c>
      <c r="K84" s="17"/>
      <c r="L84" s="18"/>
      <c r="M84" s="17"/>
      <c r="N84" s="18" t="s">
        <v>116</v>
      </c>
      <c r="O84" s="17"/>
      <c r="P84" s="18"/>
      <c r="Q84" s="17"/>
      <c r="R84" s="18" t="s">
        <v>116</v>
      </c>
      <c r="S84" s="19" t="n">
        <f>17507.71</f>
        <v>17507.71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326</v>
      </c>
      <c r="C85" s="15" t="s">
        <v>327</v>
      </c>
      <c r="D85" s="15" t="s">
        <v>40</v>
      </c>
      <c r="E85" s="16" t="s">
        <v>328</v>
      </c>
      <c r="F85" s="16" t="s">
        <v>329</v>
      </c>
      <c r="G85" s="17"/>
      <c r="H85" s="18" t="s">
        <v>116</v>
      </c>
      <c r="I85" s="17"/>
      <c r="J85" s="18" t="s">
        <v>116</v>
      </c>
      <c r="K85" s="17"/>
      <c r="L85" s="18"/>
      <c r="M85" s="17"/>
      <c r="N85" s="18" t="s">
        <v>116</v>
      </c>
      <c r="O85" s="17"/>
      <c r="P85" s="18"/>
      <c r="Q85" s="17"/>
      <c r="R85" s="18" t="s">
        <v>116</v>
      </c>
      <c r="S85" s="19" t="n">
        <f>21123</f>
        <v>21123.0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162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326</v>
      </c>
      <c r="C86" s="15" t="s">
        <v>327</v>
      </c>
      <c r="D86" s="15" t="s">
        <v>163</v>
      </c>
      <c r="E86" s="16" t="s">
        <v>330</v>
      </c>
      <c r="F86" s="16" t="s">
        <v>331</v>
      </c>
      <c r="G86" s="17"/>
      <c r="H86" s="18" t="s">
        <v>116</v>
      </c>
      <c r="I86" s="17"/>
      <c r="J86" s="18" t="s">
        <v>116</v>
      </c>
      <c r="K86" s="17"/>
      <c r="L86" s="18"/>
      <c r="M86" s="17"/>
      <c r="N86" s="18" t="s">
        <v>116</v>
      </c>
      <c r="O86" s="17"/>
      <c r="P86" s="18"/>
      <c r="Q86" s="17"/>
      <c r="R86" s="18" t="s">
        <v>116</v>
      </c>
      <c r="S86" s="19" t="n">
        <f>21112.38</f>
        <v>21112.38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326</v>
      </c>
      <c r="C87" s="15" t="s">
        <v>327</v>
      </c>
      <c r="D87" s="15" t="s">
        <v>43</v>
      </c>
      <c r="E87" s="16" t="s">
        <v>332</v>
      </c>
      <c r="F87" s="16" t="s">
        <v>333</v>
      </c>
      <c r="G87" s="17"/>
      <c r="H87" s="18" t="s">
        <v>116</v>
      </c>
      <c r="I87" s="17"/>
      <c r="J87" s="18" t="s">
        <v>116</v>
      </c>
      <c r="K87" s="17"/>
      <c r="L87" s="18"/>
      <c r="M87" s="17"/>
      <c r="N87" s="18" t="s">
        <v>116</v>
      </c>
      <c r="O87" s="17"/>
      <c r="P87" s="18"/>
      <c r="Q87" s="17"/>
      <c r="R87" s="18" t="s">
        <v>116</v>
      </c>
      <c r="S87" s="19" t="n">
        <f>21112.38</f>
        <v>21112.38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326</v>
      </c>
      <c r="C88" s="15" t="s">
        <v>327</v>
      </c>
      <c r="D88" s="15" t="s">
        <v>56</v>
      </c>
      <c r="E88" s="16" t="s">
        <v>334</v>
      </c>
      <c r="F88" s="16" t="s">
        <v>335</v>
      </c>
      <c r="G88" s="17"/>
      <c r="H88" s="18" t="s">
        <v>116</v>
      </c>
      <c r="I88" s="17"/>
      <c r="J88" s="18" t="s">
        <v>116</v>
      </c>
      <c r="K88" s="17"/>
      <c r="L88" s="18"/>
      <c r="M88" s="17"/>
      <c r="N88" s="18" t="s">
        <v>116</v>
      </c>
      <c r="O88" s="17"/>
      <c r="P88" s="18"/>
      <c r="Q88" s="17"/>
      <c r="R88" s="18" t="s">
        <v>116</v>
      </c>
      <c r="S88" s="19" t="n">
        <f>21112.38</f>
        <v>21112.38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326</v>
      </c>
      <c r="C89" s="15" t="s">
        <v>327</v>
      </c>
      <c r="D89" s="15" t="s">
        <v>65</v>
      </c>
      <c r="E89" s="16" t="s">
        <v>336</v>
      </c>
      <c r="F89" s="16" t="s">
        <v>337</v>
      </c>
      <c r="G89" s="17"/>
      <c r="H89" s="18" t="s">
        <v>116</v>
      </c>
      <c r="I89" s="17"/>
      <c r="J89" s="18" t="s">
        <v>116</v>
      </c>
      <c r="K89" s="17"/>
      <c r="L89" s="18"/>
      <c r="M89" s="17"/>
      <c r="N89" s="18" t="s">
        <v>116</v>
      </c>
      <c r="O89" s="17"/>
      <c r="P89" s="18"/>
      <c r="Q89" s="17"/>
      <c r="R89" s="18" t="s">
        <v>116</v>
      </c>
      <c r="S89" s="19" t="n">
        <f>20900</f>
        <v>20900.0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338</v>
      </c>
      <c r="C90" s="15" t="s">
        <v>339</v>
      </c>
      <c r="D90" s="15" t="s">
        <v>65</v>
      </c>
      <c r="E90" s="16" t="s">
        <v>340</v>
      </c>
      <c r="F90" s="16" t="s">
        <v>341</v>
      </c>
      <c r="G90" s="17"/>
      <c r="H90" s="18" t="s">
        <v>116</v>
      </c>
      <c r="I90" s="17"/>
      <c r="J90" s="18" t="s">
        <v>116</v>
      </c>
      <c r="K90" s="17" t="s">
        <v>342</v>
      </c>
      <c r="L90" s="18" t="s">
        <v>343</v>
      </c>
      <c r="M90" s="17"/>
      <c r="N90" s="18" t="s">
        <v>116</v>
      </c>
      <c r="O90" s="17" t="s">
        <v>342</v>
      </c>
      <c r="P90" s="18" t="s">
        <v>343</v>
      </c>
      <c r="Q90" s="17"/>
      <c r="R90" s="18" t="s">
        <v>116</v>
      </c>
      <c r="S90" s="19" t="n">
        <f>471.89</f>
        <v>471.89</v>
      </c>
      <c r="T90" s="20" t="n">
        <f>15</f>
        <v>15.0</v>
      </c>
      <c r="U90" s="20" t="n">
        <v>15.0</v>
      </c>
      <c r="V90" s="20" t="n">
        <f>7074000</f>
        <v>7074000.0</v>
      </c>
      <c r="W90" s="20" t="n">
        <v>7074000.0</v>
      </c>
      <c r="X90" s="17"/>
      <c r="Y90" s="21" t="n">
        <f>29202</f>
        <v>29202.0</v>
      </c>
      <c r="Z90" s="22" t="str">
        <f>"－"</f>
        <v>－</v>
      </c>
    </row>
    <row r="91">
      <c r="A91" s="14" t="s">
        <v>40</v>
      </c>
      <c r="B91" s="15" t="s">
        <v>338</v>
      </c>
      <c r="C91" s="15" t="s">
        <v>339</v>
      </c>
      <c r="D91" s="15" t="s">
        <v>102</v>
      </c>
      <c r="E91" s="16" t="s">
        <v>344</v>
      </c>
      <c r="F91" s="16" t="s">
        <v>345</v>
      </c>
      <c r="G91" s="17"/>
      <c r="H91" s="18" t="s">
        <v>116</v>
      </c>
      <c r="I91" s="17"/>
      <c r="J91" s="18" t="s">
        <v>116</v>
      </c>
      <c r="K91" s="17"/>
      <c r="L91" s="18"/>
      <c r="M91" s="17"/>
      <c r="N91" s="18" t="s">
        <v>116</v>
      </c>
      <c r="O91" s="17"/>
      <c r="P91" s="18"/>
      <c r="Q91" s="17"/>
      <c r="R91" s="18" t="s">
        <v>116</v>
      </c>
      <c r="S91" s="19" t="n">
        <f>493.7</f>
        <v>493.7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10</f>
        <v>10.0</v>
      </c>
      <c r="Z91" s="22" t="str">
        <f>"－"</f>
        <v>－</v>
      </c>
    </row>
    <row r="92">
      <c r="A92" s="14" t="s">
        <v>40</v>
      </c>
      <c r="B92" s="15" t="s">
        <v>338</v>
      </c>
      <c r="C92" s="15" t="s">
        <v>339</v>
      </c>
      <c r="D92" s="15" t="s">
        <v>119</v>
      </c>
      <c r="E92" s="16" t="s">
        <v>346</v>
      </c>
      <c r="F92" s="16" t="s">
        <v>347</v>
      </c>
      <c r="G92" s="17"/>
      <c r="H92" s="18" t="s">
        <v>116</v>
      </c>
      <c r="I92" s="17"/>
      <c r="J92" s="18" t="s">
        <v>116</v>
      </c>
      <c r="K92" s="17"/>
      <c r="L92" s="18"/>
      <c r="M92" s="17"/>
      <c r="N92" s="18" t="s">
        <v>116</v>
      </c>
      <c r="O92" s="17"/>
      <c r="P92" s="18"/>
      <c r="Q92" s="17"/>
      <c r="R92" s="18" t="s">
        <v>116</v>
      </c>
      <c r="S92" s="19" t="n">
        <f>493.7</f>
        <v>493.7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338</v>
      </c>
      <c r="C93" s="15" t="s">
        <v>339</v>
      </c>
      <c r="D93" s="15" t="s">
        <v>126</v>
      </c>
      <c r="E93" s="16" t="s">
        <v>348</v>
      </c>
      <c r="F93" s="16" t="s">
        <v>349</v>
      </c>
      <c r="G93" s="17"/>
      <c r="H93" s="18" t="s">
        <v>116</v>
      </c>
      <c r="I93" s="17"/>
      <c r="J93" s="18" t="s">
        <v>116</v>
      </c>
      <c r="K93" s="17"/>
      <c r="L93" s="18"/>
      <c r="M93" s="17"/>
      <c r="N93" s="18" t="s">
        <v>116</v>
      </c>
      <c r="O93" s="17"/>
      <c r="P93" s="18"/>
      <c r="Q93" s="17"/>
      <c r="R93" s="18" t="s">
        <v>116</v>
      </c>
      <c r="S93" s="19" t="n">
        <f>493.7</f>
        <v>493.7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338</v>
      </c>
      <c r="C94" s="15" t="s">
        <v>339</v>
      </c>
      <c r="D94" s="15" t="s">
        <v>133</v>
      </c>
      <c r="E94" s="16" t="s">
        <v>350</v>
      </c>
      <c r="F94" s="16" t="s">
        <v>351</v>
      </c>
      <c r="G94" s="17"/>
      <c r="H94" s="18" t="s">
        <v>116</v>
      </c>
      <c r="I94" s="17"/>
      <c r="J94" s="18" t="s">
        <v>116</v>
      </c>
      <c r="K94" s="17"/>
      <c r="L94" s="18"/>
      <c r="M94" s="17"/>
      <c r="N94" s="18" t="s">
        <v>116</v>
      </c>
      <c r="O94" s="17"/>
      <c r="P94" s="18"/>
      <c r="Q94" s="17"/>
      <c r="R94" s="18" t="s">
        <v>116</v>
      </c>
      <c r="S94" s="19" t="n">
        <f>493.7</f>
        <v>493.7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338</v>
      </c>
      <c r="C95" s="15" t="s">
        <v>339</v>
      </c>
      <c r="D95" s="15" t="s">
        <v>137</v>
      </c>
      <c r="E95" s="16" t="s">
        <v>352</v>
      </c>
      <c r="F95" s="16" t="s">
        <v>353</v>
      </c>
      <c r="G95" s="17"/>
      <c r="H95" s="18" t="s">
        <v>116</v>
      </c>
      <c r="I95" s="17"/>
      <c r="J95" s="18" t="s">
        <v>116</v>
      </c>
      <c r="K95" s="17"/>
      <c r="L95" s="18"/>
      <c r="M95" s="17"/>
      <c r="N95" s="18" t="s">
        <v>116</v>
      </c>
      <c r="O95" s="17"/>
      <c r="P95" s="18"/>
      <c r="Q95" s="17"/>
      <c r="R95" s="18" t="s">
        <v>116</v>
      </c>
      <c r="S95" s="19" t="n">
        <f>493.7</f>
        <v>493.7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338</v>
      </c>
      <c r="C96" s="15" t="s">
        <v>339</v>
      </c>
      <c r="D96" s="15" t="s">
        <v>143</v>
      </c>
      <c r="E96" s="16" t="s">
        <v>354</v>
      </c>
      <c r="F96" s="16" t="s">
        <v>355</v>
      </c>
      <c r="G96" s="17"/>
      <c r="H96" s="18" t="s">
        <v>116</v>
      </c>
      <c r="I96" s="17"/>
      <c r="J96" s="18" t="s">
        <v>116</v>
      </c>
      <c r="K96" s="17"/>
      <c r="L96" s="18"/>
      <c r="M96" s="17"/>
      <c r="N96" s="18" t="s">
        <v>116</v>
      </c>
      <c r="O96" s="17"/>
      <c r="P96" s="18"/>
      <c r="Q96" s="17"/>
      <c r="R96" s="18" t="s">
        <v>116</v>
      </c>
      <c r="S96" s="19" t="n">
        <f>493.7</f>
        <v>493.7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338</v>
      </c>
      <c r="C97" s="15" t="s">
        <v>339</v>
      </c>
      <c r="D97" s="15" t="s">
        <v>149</v>
      </c>
      <c r="E97" s="16" t="s">
        <v>356</v>
      </c>
      <c r="F97" s="16" t="s">
        <v>357</v>
      </c>
      <c r="G97" s="17"/>
      <c r="H97" s="18" t="s">
        <v>116</v>
      </c>
      <c r="I97" s="17"/>
      <c r="J97" s="18" t="s">
        <v>116</v>
      </c>
      <c r="K97" s="17"/>
      <c r="L97" s="18"/>
      <c r="M97" s="17"/>
      <c r="N97" s="18" t="s">
        <v>116</v>
      </c>
      <c r="O97" s="17"/>
      <c r="P97" s="18"/>
      <c r="Q97" s="17"/>
      <c r="R97" s="18" t="s">
        <v>116</v>
      </c>
      <c r="S97" s="19" t="n">
        <f>493.7</f>
        <v>493.7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358</v>
      </c>
      <c r="C98" s="15" t="s">
        <v>359</v>
      </c>
      <c r="D98" s="15" t="s">
        <v>65</v>
      </c>
      <c r="E98" s="16" t="s">
        <v>340</v>
      </c>
      <c r="F98" s="16" t="s">
        <v>341</v>
      </c>
      <c r="G98" s="17"/>
      <c r="H98" s="18" t="s">
        <v>116</v>
      </c>
      <c r="I98" s="17"/>
      <c r="J98" s="18" t="s">
        <v>116</v>
      </c>
      <c r="K98" s="17"/>
      <c r="L98" s="18"/>
      <c r="M98" s="17"/>
      <c r="N98" s="18" t="s">
        <v>116</v>
      </c>
      <c r="O98" s="17"/>
      <c r="P98" s="18"/>
      <c r="Q98" s="17"/>
      <c r="R98" s="18" t="s">
        <v>116</v>
      </c>
      <c r="S98" s="19" t="n">
        <f>34.64</f>
        <v>34.64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358</v>
      </c>
      <c r="C99" s="15" t="s">
        <v>359</v>
      </c>
      <c r="D99" s="15" t="s">
        <v>102</v>
      </c>
      <c r="E99" s="16" t="s">
        <v>344</v>
      </c>
      <c r="F99" s="16" t="s">
        <v>345</v>
      </c>
      <c r="G99" s="17"/>
      <c r="H99" s="18" t="s">
        <v>116</v>
      </c>
      <c r="I99" s="17"/>
      <c r="J99" s="18" t="s">
        <v>116</v>
      </c>
      <c r="K99" s="17"/>
      <c r="L99" s="18"/>
      <c r="M99" s="17"/>
      <c r="N99" s="18" t="s">
        <v>116</v>
      </c>
      <c r="O99" s="17"/>
      <c r="P99" s="18"/>
      <c r="Q99" s="17"/>
      <c r="R99" s="18" t="s">
        <v>116</v>
      </c>
      <c r="S99" s="19" t="n">
        <f>36.63</f>
        <v>36.63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358</v>
      </c>
      <c r="C100" s="15" t="s">
        <v>359</v>
      </c>
      <c r="D100" s="15" t="s">
        <v>119</v>
      </c>
      <c r="E100" s="16" t="s">
        <v>346</v>
      </c>
      <c r="F100" s="16" t="s">
        <v>347</v>
      </c>
      <c r="G100" s="17"/>
      <c r="H100" s="18" t="s">
        <v>116</v>
      </c>
      <c r="I100" s="17"/>
      <c r="J100" s="18" t="s">
        <v>116</v>
      </c>
      <c r="K100" s="17"/>
      <c r="L100" s="18"/>
      <c r="M100" s="17"/>
      <c r="N100" s="18" t="s">
        <v>116</v>
      </c>
      <c r="O100" s="17"/>
      <c r="P100" s="18"/>
      <c r="Q100" s="17"/>
      <c r="R100" s="18" t="s">
        <v>116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358</v>
      </c>
      <c r="C101" s="15" t="s">
        <v>359</v>
      </c>
      <c r="D101" s="15" t="s">
        <v>126</v>
      </c>
      <c r="E101" s="16" t="s">
        <v>348</v>
      </c>
      <c r="F101" s="16" t="s">
        <v>349</v>
      </c>
      <c r="G101" s="17"/>
      <c r="H101" s="18" t="s">
        <v>116</v>
      </c>
      <c r="I101" s="17"/>
      <c r="J101" s="18" t="s">
        <v>116</v>
      </c>
      <c r="K101" s="17"/>
      <c r="L101" s="18"/>
      <c r="M101" s="17"/>
      <c r="N101" s="18" t="s">
        <v>116</v>
      </c>
      <c r="O101" s="17"/>
      <c r="P101" s="18"/>
      <c r="Q101" s="17"/>
      <c r="R101" s="18" t="s">
        <v>116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358</v>
      </c>
      <c r="C102" s="15" t="s">
        <v>359</v>
      </c>
      <c r="D102" s="15" t="s">
        <v>133</v>
      </c>
      <c r="E102" s="16" t="s">
        <v>350</v>
      </c>
      <c r="F102" s="16" t="s">
        <v>351</v>
      </c>
      <c r="G102" s="17"/>
      <c r="H102" s="18" t="s">
        <v>116</v>
      </c>
      <c r="I102" s="17"/>
      <c r="J102" s="18" t="s">
        <v>116</v>
      </c>
      <c r="K102" s="17"/>
      <c r="L102" s="18"/>
      <c r="M102" s="17"/>
      <c r="N102" s="18" t="s">
        <v>116</v>
      </c>
      <c r="O102" s="17"/>
      <c r="P102" s="18"/>
      <c r="Q102" s="17"/>
      <c r="R102" s="18" t="s">
        <v>116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358</v>
      </c>
      <c r="C103" s="15" t="s">
        <v>359</v>
      </c>
      <c r="D103" s="15" t="s">
        <v>137</v>
      </c>
      <c r="E103" s="16" t="s">
        <v>352</v>
      </c>
      <c r="F103" s="16" t="s">
        <v>353</v>
      </c>
      <c r="G103" s="17"/>
      <c r="H103" s="18" t="s">
        <v>116</v>
      </c>
      <c r="I103" s="17"/>
      <c r="J103" s="18" t="s">
        <v>116</v>
      </c>
      <c r="K103" s="17"/>
      <c r="L103" s="18"/>
      <c r="M103" s="17"/>
      <c r="N103" s="18" t="s">
        <v>116</v>
      </c>
      <c r="O103" s="17"/>
      <c r="P103" s="18"/>
      <c r="Q103" s="17"/>
      <c r="R103" s="18" t="s">
        <v>116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358</v>
      </c>
      <c r="C104" s="15" t="s">
        <v>359</v>
      </c>
      <c r="D104" s="15" t="s">
        <v>143</v>
      </c>
      <c r="E104" s="16" t="s">
        <v>354</v>
      </c>
      <c r="F104" s="16" t="s">
        <v>355</v>
      </c>
      <c r="G104" s="17"/>
      <c r="H104" s="18" t="s">
        <v>116</v>
      </c>
      <c r="I104" s="17"/>
      <c r="J104" s="18" t="s">
        <v>116</v>
      </c>
      <c r="K104" s="17"/>
      <c r="L104" s="18"/>
      <c r="M104" s="17"/>
      <c r="N104" s="18" t="s">
        <v>116</v>
      </c>
      <c r="O104" s="17"/>
      <c r="P104" s="18"/>
      <c r="Q104" s="17"/>
      <c r="R104" s="18" t="s">
        <v>116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358</v>
      </c>
      <c r="C105" s="15" t="s">
        <v>359</v>
      </c>
      <c r="D105" s="15" t="s">
        <v>149</v>
      </c>
      <c r="E105" s="16" t="s">
        <v>356</v>
      </c>
      <c r="F105" s="16" t="s">
        <v>357</v>
      </c>
      <c r="G105" s="17"/>
      <c r="H105" s="18" t="s">
        <v>116</v>
      </c>
      <c r="I105" s="17"/>
      <c r="J105" s="18" t="s">
        <v>116</v>
      </c>
      <c r="K105" s="17"/>
      <c r="L105" s="18"/>
      <c r="M105" s="17"/>
      <c r="N105" s="18" t="s">
        <v>116</v>
      </c>
      <c r="O105" s="17"/>
      <c r="P105" s="18"/>
      <c r="Q105" s="17"/>
      <c r="R105" s="18" t="s">
        <v>116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360</v>
      </c>
      <c r="C106" s="15" t="s">
        <v>361</v>
      </c>
      <c r="D106" s="15" t="s">
        <v>65</v>
      </c>
      <c r="E106" s="16" t="s">
        <v>340</v>
      </c>
      <c r="F106" s="16" t="s">
        <v>341</v>
      </c>
      <c r="G106" s="17"/>
      <c r="H106" s="18" t="s">
        <v>116</v>
      </c>
      <c r="I106" s="17"/>
      <c r="J106" s="18" t="s">
        <v>116</v>
      </c>
      <c r="K106" s="17"/>
      <c r="L106" s="18"/>
      <c r="M106" s="17"/>
      <c r="N106" s="18" t="s">
        <v>116</v>
      </c>
      <c r="O106" s="17"/>
      <c r="P106" s="18"/>
      <c r="Q106" s="17"/>
      <c r="R106" s="18" t="s">
        <v>116</v>
      </c>
      <c r="S106" s="19" t="n">
        <f>18.11</f>
        <v>18.11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360</v>
      </c>
      <c r="C107" s="15" t="s">
        <v>361</v>
      </c>
      <c r="D107" s="15" t="s">
        <v>102</v>
      </c>
      <c r="E107" s="16" t="s">
        <v>344</v>
      </c>
      <c r="F107" s="16" t="s">
        <v>345</v>
      </c>
      <c r="G107" s="17"/>
      <c r="H107" s="18" t="s">
        <v>116</v>
      </c>
      <c r="I107" s="17"/>
      <c r="J107" s="18" t="s">
        <v>116</v>
      </c>
      <c r="K107" s="17"/>
      <c r="L107" s="18"/>
      <c r="M107" s="17"/>
      <c r="N107" s="18" t="s">
        <v>116</v>
      </c>
      <c r="O107" s="17"/>
      <c r="P107" s="18"/>
      <c r="Q107" s="17"/>
      <c r="R107" s="18" t="s">
        <v>116</v>
      </c>
      <c r="S107" s="19" t="n">
        <f>19.15</f>
        <v>19.15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360</v>
      </c>
      <c r="C108" s="15" t="s">
        <v>361</v>
      </c>
      <c r="D108" s="15" t="s">
        <v>119</v>
      </c>
      <c r="E108" s="16" t="s">
        <v>346</v>
      </c>
      <c r="F108" s="16" t="s">
        <v>347</v>
      </c>
      <c r="G108" s="17"/>
      <c r="H108" s="18" t="s">
        <v>116</v>
      </c>
      <c r="I108" s="17"/>
      <c r="J108" s="18" t="s">
        <v>116</v>
      </c>
      <c r="K108" s="17"/>
      <c r="L108" s="18"/>
      <c r="M108" s="17"/>
      <c r="N108" s="18" t="s">
        <v>116</v>
      </c>
      <c r="O108" s="17"/>
      <c r="P108" s="18"/>
      <c r="Q108" s="17"/>
      <c r="R108" s="18" t="s">
        <v>116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360</v>
      </c>
      <c r="C109" s="15" t="s">
        <v>361</v>
      </c>
      <c r="D109" s="15" t="s">
        <v>126</v>
      </c>
      <c r="E109" s="16" t="s">
        <v>348</v>
      </c>
      <c r="F109" s="16" t="s">
        <v>349</v>
      </c>
      <c r="G109" s="17"/>
      <c r="H109" s="18" t="s">
        <v>116</v>
      </c>
      <c r="I109" s="17"/>
      <c r="J109" s="18" t="s">
        <v>116</v>
      </c>
      <c r="K109" s="17"/>
      <c r="L109" s="18"/>
      <c r="M109" s="17"/>
      <c r="N109" s="18" t="s">
        <v>116</v>
      </c>
      <c r="O109" s="17"/>
      <c r="P109" s="18"/>
      <c r="Q109" s="17"/>
      <c r="R109" s="18" t="s">
        <v>116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360</v>
      </c>
      <c r="C110" s="15" t="s">
        <v>361</v>
      </c>
      <c r="D110" s="15" t="s">
        <v>133</v>
      </c>
      <c r="E110" s="16" t="s">
        <v>350</v>
      </c>
      <c r="F110" s="16" t="s">
        <v>351</v>
      </c>
      <c r="G110" s="17"/>
      <c r="H110" s="18" t="s">
        <v>116</v>
      </c>
      <c r="I110" s="17"/>
      <c r="J110" s="18" t="s">
        <v>116</v>
      </c>
      <c r="K110" s="17"/>
      <c r="L110" s="18"/>
      <c r="M110" s="17"/>
      <c r="N110" s="18" t="s">
        <v>116</v>
      </c>
      <c r="O110" s="17"/>
      <c r="P110" s="18"/>
      <c r="Q110" s="17"/>
      <c r="R110" s="18" t="s">
        <v>116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360</v>
      </c>
      <c r="C111" s="15" t="s">
        <v>361</v>
      </c>
      <c r="D111" s="15" t="s">
        <v>137</v>
      </c>
      <c r="E111" s="16" t="s">
        <v>352</v>
      </c>
      <c r="F111" s="16" t="s">
        <v>353</v>
      </c>
      <c r="G111" s="17"/>
      <c r="H111" s="18" t="s">
        <v>116</v>
      </c>
      <c r="I111" s="17"/>
      <c r="J111" s="18" t="s">
        <v>116</v>
      </c>
      <c r="K111" s="17"/>
      <c r="L111" s="18"/>
      <c r="M111" s="17"/>
      <c r="N111" s="18" t="s">
        <v>116</v>
      </c>
      <c r="O111" s="17"/>
      <c r="P111" s="18"/>
      <c r="Q111" s="17"/>
      <c r="R111" s="18" t="s">
        <v>116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360</v>
      </c>
      <c r="C112" s="15" t="s">
        <v>361</v>
      </c>
      <c r="D112" s="15" t="s">
        <v>143</v>
      </c>
      <c r="E112" s="16" t="s">
        <v>354</v>
      </c>
      <c r="F112" s="16" t="s">
        <v>355</v>
      </c>
      <c r="G112" s="17"/>
      <c r="H112" s="18" t="s">
        <v>116</v>
      </c>
      <c r="I112" s="17"/>
      <c r="J112" s="18" t="s">
        <v>116</v>
      </c>
      <c r="K112" s="17"/>
      <c r="L112" s="18"/>
      <c r="M112" s="17"/>
      <c r="N112" s="18" t="s">
        <v>116</v>
      </c>
      <c r="O112" s="17"/>
      <c r="P112" s="18"/>
      <c r="Q112" s="17"/>
      <c r="R112" s="18" t="s">
        <v>116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360</v>
      </c>
      <c r="C113" s="15" t="s">
        <v>361</v>
      </c>
      <c r="D113" s="15" t="s">
        <v>149</v>
      </c>
      <c r="E113" s="16" t="s">
        <v>356</v>
      </c>
      <c r="F113" s="16" t="s">
        <v>357</v>
      </c>
      <c r="G113" s="17"/>
      <c r="H113" s="18" t="s">
        <v>116</v>
      </c>
      <c r="I113" s="17"/>
      <c r="J113" s="18" t="s">
        <v>116</v>
      </c>
      <c r="K113" s="17"/>
      <c r="L113" s="18"/>
      <c r="M113" s="17"/>
      <c r="N113" s="18" t="s">
        <v>116</v>
      </c>
      <c r="O113" s="17"/>
      <c r="P113" s="18"/>
      <c r="Q113" s="17"/>
      <c r="R113" s="18" t="s">
        <v>116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362</v>
      </c>
      <c r="C114" s="15" t="s">
        <v>363</v>
      </c>
      <c r="D114" s="15" t="s">
        <v>40</v>
      </c>
      <c r="E114" s="16" t="s">
        <v>364</v>
      </c>
      <c r="F114" s="16" t="s">
        <v>365</v>
      </c>
      <c r="G114" s="17" t="s">
        <v>46</v>
      </c>
      <c r="H114" s="18" t="s">
        <v>366</v>
      </c>
      <c r="I114" s="17" t="s">
        <v>46</v>
      </c>
      <c r="J114" s="18" t="s">
        <v>367</v>
      </c>
      <c r="K114" s="17"/>
      <c r="L114" s="18"/>
      <c r="M114" s="17" t="s">
        <v>368</v>
      </c>
      <c r="N114" s="18" t="s">
        <v>369</v>
      </c>
      <c r="O114" s="17"/>
      <c r="P114" s="18"/>
      <c r="Q114" s="17" t="s">
        <v>368</v>
      </c>
      <c r="R114" s="18" t="s">
        <v>369</v>
      </c>
      <c r="S114" s="19" t="n">
        <f>18.67</f>
        <v>18.67</v>
      </c>
      <c r="T114" s="20" t="n">
        <f>1514</f>
        <v>1514.0</v>
      </c>
      <c r="U114" s="20"/>
      <c r="V114" s="20" t="n">
        <f>290793000</f>
        <v>2.90793E8</v>
      </c>
      <c r="W114" s="20"/>
      <c r="X114" s="17" t="s">
        <v>162</v>
      </c>
      <c r="Y114" s="21" t="n">
        <f>810</f>
        <v>810.0</v>
      </c>
      <c r="Z114" s="22" t="n">
        <f>9</f>
        <v>9.0</v>
      </c>
    </row>
    <row r="115">
      <c r="A115" s="14" t="s">
        <v>40</v>
      </c>
      <c r="B115" s="15" t="s">
        <v>362</v>
      </c>
      <c r="C115" s="15" t="s">
        <v>363</v>
      </c>
      <c r="D115" s="15" t="s">
        <v>163</v>
      </c>
      <c r="E115" s="16" t="s">
        <v>370</v>
      </c>
      <c r="F115" s="16" t="s">
        <v>371</v>
      </c>
      <c r="G115" s="17" t="s">
        <v>46</v>
      </c>
      <c r="H115" s="18" t="s">
        <v>372</v>
      </c>
      <c r="I115" s="17" t="s">
        <v>159</v>
      </c>
      <c r="J115" s="18" t="s">
        <v>373</v>
      </c>
      <c r="K115" s="17"/>
      <c r="L115" s="18"/>
      <c r="M115" s="17" t="s">
        <v>85</v>
      </c>
      <c r="N115" s="18" t="s">
        <v>374</v>
      </c>
      <c r="O115" s="17"/>
      <c r="P115" s="18"/>
      <c r="Q115" s="17" t="s">
        <v>54</v>
      </c>
      <c r="R115" s="18" t="s">
        <v>375</v>
      </c>
      <c r="S115" s="19" t="n">
        <f>21.16</f>
        <v>21.16</v>
      </c>
      <c r="T115" s="20" t="n">
        <f>3085</f>
        <v>3085.0</v>
      </c>
      <c r="U115" s="20"/>
      <c r="V115" s="20" t="n">
        <f>655979000</f>
        <v>6.55979E8</v>
      </c>
      <c r="W115" s="20"/>
      <c r="X115" s="17"/>
      <c r="Y115" s="21" t="n">
        <f>237</f>
        <v>237.0</v>
      </c>
      <c r="Z115" s="22" t="n">
        <f>21</f>
        <v>21.0</v>
      </c>
    </row>
    <row r="116">
      <c r="A116" s="14" t="s">
        <v>40</v>
      </c>
      <c r="B116" s="15" t="s">
        <v>362</v>
      </c>
      <c r="C116" s="15" t="s">
        <v>363</v>
      </c>
      <c r="D116" s="15" t="s">
        <v>43</v>
      </c>
      <c r="E116" s="16" t="s">
        <v>376</v>
      </c>
      <c r="F116" s="16" t="s">
        <v>377</v>
      </c>
      <c r="G116" s="17" t="s">
        <v>378</v>
      </c>
      <c r="H116" s="18" t="s">
        <v>379</v>
      </c>
      <c r="I116" s="17" t="s">
        <v>51</v>
      </c>
      <c r="J116" s="18" t="s">
        <v>380</v>
      </c>
      <c r="K116" s="17"/>
      <c r="L116" s="18"/>
      <c r="M116" s="17" t="s">
        <v>313</v>
      </c>
      <c r="N116" s="18" t="s">
        <v>381</v>
      </c>
      <c r="O116" s="17"/>
      <c r="P116" s="18"/>
      <c r="Q116" s="17" t="s">
        <v>54</v>
      </c>
      <c r="R116" s="18" t="s">
        <v>382</v>
      </c>
      <c r="S116" s="19" t="n">
        <f>22.37</f>
        <v>22.37</v>
      </c>
      <c r="T116" s="20" t="n">
        <f>374</f>
        <v>374.0</v>
      </c>
      <c r="U116" s="20"/>
      <c r="V116" s="20" t="n">
        <f>83923000</f>
        <v>8.3923E7</v>
      </c>
      <c r="W116" s="20"/>
      <c r="X116" s="17"/>
      <c r="Y116" s="21" t="n">
        <f>225</f>
        <v>225.0</v>
      </c>
      <c r="Z116" s="22" t="n">
        <f>12</f>
        <v>12.0</v>
      </c>
    </row>
    <row r="117">
      <c r="A117" s="14" t="s">
        <v>40</v>
      </c>
      <c r="B117" s="15" t="s">
        <v>362</v>
      </c>
      <c r="C117" s="15" t="s">
        <v>363</v>
      </c>
      <c r="D117" s="15" t="s">
        <v>171</v>
      </c>
      <c r="E117" s="16" t="s">
        <v>383</v>
      </c>
      <c r="F117" s="16" t="s">
        <v>384</v>
      </c>
      <c r="G117" s="17"/>
      <c r="H117" s="18" t="s">
        <v>116</v>
      </c>
      <c r="I117" s="17"/>
      <c r="J117" s="18" t="s">
        <v>116</v>
      </c>
      <c r="K117" s="17"/>
      <c r="L117" s="18"/>
      <c r="M117" s="17"/>
      <c r="N117" s="18" t="s">
        <v>116</v>
      </c>
      <c r="O117" s="17"/>
      <c r="P117" s="18"/>
      <c r="Q117" s="17"/>
      <c r="R117" s="18" t="s">
        <v>116</v>
      </c>
      <c r="S117" s="19" t="n">
        <f>22.94</f>
        <v>22.94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362</v>
      </c>
      <c r="C118" s="15" t="s">
        <v>363</v>
      </c>
      <c r="D118" s="15" t="s">
        <v>179</v>
      </c>
      <c r="E118" s="16" t="s">
        <v>385</v>
      </c>
      <c r="F118" s="16" t="s">
        <v>386</v>
      </c>
      <c r="G118" s="17"/>
      <c r="H118" s="18" t="s">
        <v>116</v>
      </c>
      <c r="I118" s="17"/>
      <c r="J118" s="18" t="s">
        <v>116</v>
      </c>
      <c r="K118" s="17"/>
      <c r="L118" s="18"/>
      <c r="M118" s="17"/>
      <c r="N118" s="18" t="s">
        <v>116</v>
      </c>
      <c r="O118" s="17"/>
      <c r="P118" s="18"/>
      <c r="Q118" s="17"/>
      <c r="R118" s="18" t="s">
        <v>116</v>
      </c>
      <c r="S118" s="19" t="n">
        <f>23.02</f>
        <v>23.02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362</v>
      </c>
      <c r="C119" s="15" t="s">
        <v>363</v>
      </c>
      <c r="D119" s="15" t="s">
        <v>56</v>
      </c>
      <c r="E119" s="16" t="s">
        <v>387</v>
      </c>
      <c r="F119" s="16" t="s">
        <v>388</v>
      </c>
      <c r="G119" s="17"/>
      <c r="H119" s="18" t="s">
        <v>116</v>
      </c>
      <c r="I119" s="17"/>
      <c r="J119" s="18" t="s">
        <v>116</v>
      </c>
      <c r="K119" s="17"/>
      <c r="L119" s="18"/>
      <c r="M119" s="17"/>
      <c r="N119" s="18" t="s">
        <v>116</v>
      </c>
      <c r="O119" s="17"/>
      <c r="P119" s="18"/>
      <c r="Q119" s="17"/>
      <c r="R119" s="18" t="s">
        <v>116</v>
      </c>
      <c r="S119" s="19" t="n">
        <f>23.1</f>
        <v>23.1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362</v>
      </c>
      <c r="C120" s="15" t="s">
        <v>363</v>
      </c>
      <c r="D120" s="15" t="s">
        <v>389</v>
      </c>
      <c r="E120" s="16" t="s">
        <v>390</v>
      </c>
      <c r="F120" s="16" t="s">
        <v>391</v>
      </c>
      <c r="G120" s="17"/>
      <c r="H120" s="18" t="s">
        <v>116</v>
      </c>
      <c r="I120" s="17"/>
      <c r="J120" s="18" t="s">
        <v>116</v>
      </c>
      <c r="K120" s="17"/>
      <c r="L120" s="18"/>
      <c r="M120" s="17"/>
      <c r="N120" s="18" t="s">
        <v>116</v>
      </c>
      <c r="O120" s="17"/>
      <c r="P120" s="18"/>
      <c r="Q120" s="17"/>
      <c r="R120" s="18" t="s">
        <v>116</v>
      </c>
      <c r="S120" s="19" t="n">
        <f>23.2</f>
        <v>23.2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362</v>
      </c>
      <c r="C121" s="15" t="s">
        <v>363</v>
      </c>
      <c r="D121" s="15" t="s">
        <v>392</v>
      </c>
      <c r="E121" s="16" t="s">
        <v>393</v>
      </c>
      <c r="F121" s="16" t="s">
        <v>394</v>
      </c>
      <c r="G121" s="17"/>
      <c r="H121" s="18" t="s">
        <v>116</v>
      </c>
      <c r="I121" s="17"/>
      <c r="J121" s="18" t="s">
        <v>116</v>
      </c>
      <c r="K121" s="17"/>
      <c r="L121" s="18"/>
      <c r="M121" s="17"/>
      <c r="N121" s="18" t="s">
        <v>116</v>
      </c>
      <c r="O121" s="17"/>
      <c r="P121" s="18"/>
      <c r="Q121" s="17"/>
      <c r="R121" s="18" t="s">
        <v>116</v>
      </c>
      <c r="S121" s="19" t="n">
        <f>23.44</f>
        <v>23.44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362</v>
      </c>
      <c r="C122" s="15" t="s">
        <v>363</v>
      </c>
      <c r="D122" s="15" t="s">
        <v>65</v>
      </c>
      <c r="E122" s="16" t="s">
        <v>395</v>
      </c>
      <c r="F122" s="16" t="s">
        <v>323</v>
      </c>
      <c r="G122" s="17"/>
      <c r="H122" s="18" t="s">
        <v>116</v>
      </c>
      <c r="I122" s="17"/>
      <c r="J122" s="18" t="s">
        <v>116</v>
      </c>
      <c r="K122" s="17"/>
      <c r="L122" s="18"/>
      <c r="M122" s="17"/>
      <c r="N122" s="18" t="s">
        <v>116</v>
      </c>
      <c r="O122" s="17"/>
      <c r="P122" s="18"/>
      <c r="Q122" s="17"/>
      <c r="R122" s="18" t="s">
        <v>116</v>
      </c>
      <c r="S122" s="19" t="n">
        <f>23.17</f>
        <v>23.17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