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windowHeight="6645" windowWidth="27900" xWindow="-15" yWindow="0"/>
  </bookViews>
  <sheets>
    <sheet name="BO_DM0004" r:id="rId1" sheetId="8"/>
  </sheets>
  <definedNames>
    <definedName localSheetId="0" name="_xlnm.Print_Titles">BO_DM0004!$1:$6</definedName>
  </definedNames>
  <calcPr calcId="145621"/>
</workbook>
</file>

<file path=xl/sharedStrings.xml><?xml version="1.0" encoding="utf-8"?>
<sst xmlns="http://schemas.openxmlformats.org/spreadsheetml/2006/main" count="474" uniqueCount="101">
  <si>
    <t>年月</t>
  </si>
  <si>
    <t>限月取引</t>
  </si>
  <si>
    <t>取引高（単位）</t>
  </si>
  <si>
    <t>値付日数</t>
  </si>
  <si>
    <t>始　値（円）</t>
  </si>
  <si>
    <t xml:space="preserve"> </t>
  </si>
  <si>
    <t>　</t>
  </si>
  <si>
    <t>Contract Month</t>
  </si>
  <si>
    <t>High(￥)</t>
  </si>
  <si>
    <t>J-NET(￥)</t>
  </si>
  <si>
    <t>Low(￥)</t>
  </si>
  <si>
    <t>Close(￥)</t>
  </si>
  <si>
    <t>Options on 10-year JGB Futures Quotations</t>
    <phoneticPr fontId="5"/>
  </si>
  <si>
    <t>長期国債先物オプション相場表</t>
    <phoneticPr fontId="5"/>
  </si>
  <si>
    <t>Average Closing
Price(￥)</t>
    <phoneticPr fontId="5"/>
  </si>
  <si>
    <t>Trading Volume(unit)</t>
    <phoneticPr fontId="5"/>
  </si>
  <si>
    <t>J-NET(unit)</t>
    <phoneticPr fontId="5"/>
  </si>
  <si>
    <t>終値平均（円）</t>
    <phoneticPr fontId="5"/>
  </si>
  <si>
    <t>権利行使価格（円）</t>
    <phoneticPr fontId="5"/>
  </si>
  <si>
    <t>権利行使数量
（単位）</t>
    <phoneticPr fontId="5"/>
  </si>
  <si>
    <t>取引最終日</t>
    <phoneticPr fontId="5"/>
  </si>
  <si>
    <t>Last Tra-
ding Day</t>
    <phoneticPr fontId="5"/>
  </si>
  <si>
    <t>Trading Value(￥)</t>
    <phoneticPr fontId="5"/>
  </si>
  <si>
    <t>J-NET(￥)</t>
    <phoneticPr fontId="5"/>
  </si>
  <si>
    <t>取引金額（円）</t>
    <phoneticPr fontId="5"/>
  </si>
  <si>
    <t>Contracts
Exercised(unit)</t>
    <phoneticPr fontId="5"/>
  </si>
  <si>
    <t>うちJ-NET取引
（単位）</t>
    <phoneticPr fontId="5"/>
  </si>
  <si>
    <t>うちJ-NET取引
（円）</t>
    <phoneticPr fontId="5"/>
  </si>
  <si>
    <t>Open Interest
(unit)</t>
    <phoneticPr fontId="5"/>
  </si>
  <si>
    <t>建玉現在高
（単位）</t>
    <phoneticPr fontId="5"/>
  </si>
  <si>
    <t>プット
コール
区分</t>
    <rPh eb="10" sb="8">
      <t>クブン</t>
    </rPh>
    <phoneticPr fontId="5"/>
  </si>
  <si>
    <t>日</t>
    <rPh eb="1" sb="0">
      <t>ヒ</t>
    </rPh>
    <phoneticPr fontId="5"/>
  </si>
  <si>
    <t>Open(￥)</t>
    <phoneticPr fontId="5"/>
  </si>
  <si>
    <t>高　値（円）</t>
    <phoneticPr fontId="5"/>
  </si>
  <si>
    <t>日</t>
    <phoneticPr fontId="5"/>
  </si>
  <si>
    <t>うちJ-NET
取引（円）</t>
    <phoneticPr fontId="5"/>
  </si>
  <si>
    <t>安　値（円）</t>
    <phoneticPr fontId="5"/>
  </si>
  <si>
    <t>終　値（円）</t>
    <phoneticPr fontId="5"/>
  </si>
  <si>
    <t>Days Traded</t>
    <phoneticPr fontId="5"/>
  </si>
  <si>
    <t>Year/Month</t>
  </si>
  <si>
    <t>値  段  Price</t>
    <phoneticPr fontId="5"/>
  </si>
  <si>
    <t>Put/Call
Type</t>
    <phoneticPr fontId="5"/>
  </si>
  <si>
    <t>Date</t>
    <phoneticPr fontId="5"/>
  </si>
  <si>
    <t>Date</t>
    <phoneticPr fontId="5"/>
  </si>
  <si>
    <t>Exercise
Price(￥)</t>
    <phoneticPr fontId="5"/>
  </si>
  <si>
    <t>2021/12</t>
  </si>
  <si>
    <t>P</t>
  </si>
  <si>
    <t>2022/01</t>
  </si>
  <si>
    <t>10</t>
  </si>
  <si>
    <t>0.0100</t>
  </si>
  <si>
    <t>*</t>
  </si>
  <si>
    <t>2021/12/30</t>
  </si>
  <si>
    <t>02</t>
  </si>
  <si>
    <t>－</t>
  </si>
  <si>
    <t>03</t>
  </si>
  <si>
    <t>01</t>
  </si>
  <si>
    <t>0.0400</t>
  </si>
  <si>
    <t>07</t>
  </si>
  <si>
    <t>08</t>
  </si>
  <si>
    <t>0.0300</t>
  </si>
  <si>
    <t>0.0600</t>
  </si>
  <si>
    <t>06</t>
  </si>
  <si>
    <t>0.0200</t>
  </si>
  <si>
    <t>0.0800</t>
  </si>
  <si>
    <t>0.1000</t>
  </si>
  <si>
    <t>20</t>
  </si>
  <si>
    <t>0.1500</t>
  </si>
  <si>
    <t>0.0850</t>
  </si>
  <si>
    <t>17</t>
  </si>
  <si>
    <t>29</t>
  </si>
  <si>
    <t>30</t>
  </si>
  <si>
    <t>0.2400</t>
  </si>
  <si>
    <t>0.1200</t>
  </si>
  <si>
    <t>28</t>
  </si>
  <si>
    <t>0.0900</t>
  </si>
  <si>
    <t>0.1300</t>
  </si>
  <si>
    <t>0.2700</t>
  </si>
  <si>
    <t>0.2300</t>
  </si>
  <si>
    <t>0.1650</t>
  </si>
  <si>
    <t>0.1600</t>
  </si>
  <si>
    <t>0.2500</t>
  </si>
  <si>
    <t>2022/02</t>
  </si>
  <si>
    <t>2022/01/31</t>
  </si>
  <si>
    <t>23</t>
  </si>
  <si>
    <t>0.0500</t>
  </si>
  <si>
    <t>0.0700</t>
  </si>
  <si>
    <t>24</t>
  </si>
  <si>
    <t>22</t>
  </si>
  <si>
    <t>0.1400</t>
  </si>
  <si>
    <t>0.2100</t>
  </si>
  <si>
    <t>0.1900</t>
  </si>
  <si>
    <t>0.2000</t>
  </si>
  <si>
    <t>0.3000</t>
  </si>
  <si>
    <t>C</t>
  </si>
  <si>
    <t>0.1700</t>
  </si>
  <si>
    <t>0.0150</t>
  </si>
  <si>
    <t>27</t>
  </si>
  <si>
    <t>0.0675</t>
  </si>
  <si>
    <t>0.0050</t>
  </si>
  <si>
    <t>0.2800</t>
  </si>
  <si>
    <t>0.0950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</si>
</sst>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39">
    <xf borderId="0" fillId="0" fontId="0" numFmtId="0" xfId="0"/>
    <xf applyFont="1" borderId="0" fillId="0" fontId="94" numFmtId="0" xfId="1946">
      <alignment vertical="center"/>
    </xf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 wrapText="1"/>
    </xf>
    <xf applyAlignment="1" applyBorder="1" applyFill="1" applyFont="1" applyNumberFormat="1" borderId="22" fillId="0" fontId="6" numFmtId="4" xfId="1946">
      <alignment horizontal="right" vertical="center" wrapText="1"/>
    </xf>
    <xf applyAlignment="1" applyBorder="1" applyFill="1" applyFont="1" applyNumberFormat="1" borderId="22" fillId="0" fontId="6" numFmtId="49" xfId="1946">
      <alignment horizontal="right" vertical="center" wrapText="1"/>
    </xf>
    <xf applyAlignment="1" applyBorder="1" applyFill="1" applyFont="1" applyNumberFormat="1" borderId="23" fillId="0" fontId="6" numFmtId="49" xfId="1946">
      <alignment horizontal="right" vertical="center" wrapText="1"/>
    </xf>
    <xf applyAlignment="1" applyBorder="1" applyFill="1" applyFont="1" applyNumberFormat="1" borderId="21" fillId="0" fontId="6" numFmtId="4" xfId="1946">
      <alignment horizontal="right" vertical="center" wrapText="1"/>
    </xf>
    <xf applyAlignment="1" applyBorder="1" applyFill="1" applyFont="1" applyNumberFormat="1" borderId="21" fillId="0" fontId="6" numFmtId="3" xfId="1946">
      <alignment horizontal="right" vertical="center" wrapText="1"/>
    </xf>
    <xf applyAlignment="1" applyBorder="1" applyFill="1" applyFont="1" applyNumberFormat="1" borderId="23" fillId="0" fontId="6" numFmtId="3" xfId="1946">
      <alignment horizontal="right" vertical="center" wrapText="1"/>
    </xf>
    <xf applyAlignment="1" applyBorder="1" applyFill="1" applyFont="1" applyNumberFormat="1" borderId="21" fillId="0" fontId="6" numFmtId="189" xfId="1946">
      <alignment horizontal="right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applyNumberFormat="1" borderId="5" fillId="0" fontId="92" numFmtId="0" xfId="1946">
      <alignment vertical="center" wrapText="1"/>
    </xf>
    <xf applyAlignment="1" applyBorder="1" applyFill="1" applyFont="1" applyNumberFormat="1" borderId="9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7" fillId="0" fontId="92" numFmtId="0" xfId="1946">
      <alignment vertical="center" wrapText="1"/>
    </xf>
    <xf applyAlignment="1" applyBorder="1" applyFill="1" applyFont="1" applyNumberFormat="1" borderId="20" fillId="0" fontId="92" numFmtId="0" xfId="1946">
      <alignment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</cellXfs>
  <cellStyles count="1947">
    <cellStyle name="_x000c_ーセン_x000c_" xfId="17"/>
    <cellStyle name="_x000d__x000a_JournalTemplate=C:\COMFO\CTALK\JOURSTD.TPL_x000d__x000a_LbStateAddress=3 3 0 251 1 89 2 311_x000d__x000a_LbStateJou" xfId="18"/>
    <cellStyle name="0,0_x000d__x000a_NA_x000d__x000a_" xfId="19"/>
    <cellStyle name="20% - Accent1" xfId="20"/>
    <cellStyle name="20% - Accent2" xfId="21"/>
    <cellStyle name="20% - Accent3" xfId="22"/>
    <cellStyle name="20% - Accent4" xfId="23"/>
    <cellStyle name="20% - Accent5" xfId="24"/>
    <cellStyle name="20% - Accent6" xfId="25"/>
    <cellStyle name="20% - アクセント 1 2" xfId="26"/>
    <cellStyle name="20% - アクセント 1 3" xfId="27"/>
    <cellStyle name="20% - アクセント 1 4" xfId="28"/>
    <cellStyle name="20% - アクセント 1 5" xfId="29"/>
    <cellStyle name="20% - アクセント 1 6" xfId="30"/>
    <cellStyle name="20% - アクセント 1 7" xfId="31"/>
    <cellStyle name="20% - アクセント 1 8" xfId="32"/>
    <cellStyle name="20% - アクセント 1 9" xfId="33"/>
    <cellStyle name="20% - アクセント 2 2" xfId="34"/>
    <cellStyle name="20% - アクセント 2 3" xfId="35"/>
    <cellStyle name="20% - アクセント 2 4" xfId="36"/>
    <cellStyle name="20% - アクセント 2 5" xfId="37"/>
    <cellStyle name="20% - アクセント 2 6" xfId="38"/>
    <cellStyle name="20% - アクセント 2 7" xfId="39"/>
    <cellStyle name="20% - アクセント 2 8" xfId="40"/>
    <cellStyle name="20% - アクセント 2 9" xfId="41"/>
    <cellStyle name="20% - アクセント 3 2" xfId="42"/>
    <cellStyle name="20% - アクセント 3 3" xfId="43"/>
    <cellStyle name="20% - アクセント 3 4" xfId="44"/>
    <cellStyle name="20% - アクセント 3 5" xfId="45"/>
    <cellStyle name="20% - アクセント 3 6" xfId="46"/>
    <cellStyle name="20% - アクセント 3 7" xfId="47"/>
    <cellStyle name="20% - アクセント 3 8" xfId="48"/>
    <cellStyle name="20% - アクセント 3 9" xfId="49"/>
    <cellStyle name="20% - アクセント 4 2" xfId="50"/>
    <cellStyle name="20% - アクセント 4 3" xfId="51"/>
    <cellStyle name="20% - アクセント 4 4" xfId="52"/>
    <cellStyle name="20% - アクセント 4 5" xfId="53"/>
    <cellStyle name="20% - アクセント 4 6" xfId="54"/>
    <cellStyle name="20% - アクセント 4 7" xfId="55"/>
    <cellStyle name="20% - アクセント 4 8" xfId="56"/>
    <cellStyle name="20% - アクセント 4 9" xfId="57"/>
    <cellStyle name="20% - アクセント 5 2" xfId="58"/>
    <cellStyle name="20% - アクセント 5 3" xfId="59"/>
    <cellStyle name="20% - アクセント 5 4" xfId="60"/>
    <cellStyle name="20% - アクセント 5 5" xfId="61"/>
    <cellStyle name="20% - アクセント 5 6" xfId="62"/>
    <cellStyle name="20% - アクセント 5 7" xfId="63"/>
    <cellStyle name="20% - アクセント 5 8" xfId="64"/>
    <cellStyle name="20% - アクセント 5 9" xfId="65"/>
    <cellStyle name="20% - アクセント 6 2" xfId="66"/>
    <cellStyle name="20% - アクセント 6 3" xfId="67"/>
    <cellStyle name="20% - アクセント 6 4" xfId="68"/>
    <cellStyle name="20% - アクセント 6 5" xfId="69"/>
    <cellStyle name="20% - アクセント 6 6" xfId="70"/>
    <cellStyle name="20% - アクセント 6 7" xfId="71"/>
    <cellStyle name="20% - アクセント 6 8" xfId="72"/>
    <cellStyle name="20% - アクセント 6 9" xfId="73"/>
    <cellStyle name="40% - Accent1" xfId="74"/>
    <cellStyle name="40% - Accent2" xfId="75"/>
    <cellStyle name="40% - Accent3" xfId="76"/>
    <cellStyle name="40% - Accent4" xfId="77"/>
    <cellStyle name="40% - Accent5" xfId="78"/>
    <cellStyle name="40% - Accent6" xfId="79"/>
    <cellStyle name="40% - アクセント 1 2" xfId="80"/>
    <cellStyle name="40% - アクセント 1 3" xfId="81"/>
    <cellStyle name="40% - アクセント 1 4" xfId="82"/>
    <cellStyle name="40% - アクセント 1 5" xfId="83"/>
    <cellStyle name="40% - アクセント 1 6" xfId="84"/>
    <cellStyle name="40% - アクセント 1 7" xfId="85"/>
    <cellStyle name="40% - アクセント 1 8" xfId="86"/>
    <cellStyle name="40% - アクセント 1 9" xfId="87"/>
    <cellStyle name="40% - アクセント 2 2" xfId="88"/>
    <cellStyle name="40% - アクセント 2 3" xfId="89"/>
    <cellStyle name="40% - アクセント 2 4" xfId="90"/>
    <cellStyle name="40% - アクセント 2 5" xfId="91"/>
    <cellStyle name="40% - アクセント 2 6" xfId="92"/>
    <cellStyle name="40% - アクセント 2 7" xfId="93"/>
    <cellStyle name="40% - アクセント 2 8" xfId="94"/>
    <cellStyle name="40% - アクセント 2 9" xfId="95"/>
    <cellStyle name="40% - アクセント 3 2" xfId="96"/>
    <cellStyle name="40% - アクセント 3 3" xfId="97"/>
    <cellStyle name="40% - アクセント 3 4" xfId="98"/>
    <cellStyle name="40% - アクセント 3 5" xfId="99"/>
    <cellStyle name="40% - アクセント 3 6" xfId="100"/>
    <cellStyle name="40% - アクセント 3 7" xfId="101"/>
    <cellStyle name="40% - アクセント 3 8" xfId="102"/>
    <cellStyle name="40% - アクセント 3 9" xfId="103"/>
    <cellStyle name="40% - アクセント 4 2" xfId="104"/>
    <cellStyle name="40% - アクセント 4 3" xfId="105"/>
    <cellStyle name="40% - アクセント 4 4" xfId="106"/>
    <cellStyle name="40% - アクセント 4 5" xfId="107"/>
    <cellStyle name="40% - アクセント 4 6" xfId="108"/>
    <cellStyle name="40% - アクセント 4 7" xfId="109"/>
    <cellStyle name="40% - アクセント 4 8" xfId="110"/>
    <cellStyle name="40% - アクセント 4 9" xfId="111"/>
    <cellStyle name="40% - アクセント 5 2" xfId="112"/>
    <cellStyle name="40% - アクセント 5 3" xfId="113"/>
    <cellStyle name="40% - アクセント 5 4" xfId="114"/>
    <cellStyle name="40% - アクセント 5 5" xfId="115"/>
    <cellStyle name="40% - アクセント 5 6" xfId="116"/>
    <cellStyle name="40% - アクセント 5 7" xfId="117"/>
    <cellStyle name="40% - アクセント 5 8" xfId="118"/>
    <cellStyle name="40% - アクセント 5 9" xfId="119"/>
    <cellStyle name="40% - アクセント 6 2" xfId="120"/>
    <cellStyle name="40% - アクセント 6 3" xfId="121"/>
    <cellStyle name="40% - アクセント 6 4" xfId="122"/>
    <cellStyle name="40% - アクセント 6 5" xfId="123"/>
    <cellStyle name="40% - アクセント 6 6" xfId="124"/>
    <cellStyle name="40% - アクセント 6 7" xfId="125"/>
    <cellStyle name="40% - アクセント 6 8" xfId="126"/>
    <cellStyle name="40% - アクセント 6 9" xfId="127"/>
    <cellStyle name="60% - Accent1" xfId="128"/>
    <cellStyle name="60% - Accent2" xfId="129"/>
    <cellStyle name="60% - Accent3" xfId="130"/>
    <cellStyle name="60% - Accent4" xfId="131"/>
    <cellStyle name="60% - Accent5" xfId="132"/>
    <cellStyle name="60% - Accent6" xfId="133"/>
    <cellStyle name="60% - アクセント 1 2" xfId="134"/>
    <cellStyle name="60% - アクセント 1 3" xfId="135"/>
    <cellStyle name="60% - アクセント 1 4" xfId="136"/>
    <cellStyle name="60% - アクセント 1 5" xfId="137"/>
    <cellStyle name="60% - アクセント 1 6" xfId="138"/>
    <cellStyle name="60% - アクセント 1 7" xfId="139"/>
    <cellStyle name="60% - アクセント 1 8" xfId="140"/>
    <cellStyle name="60% - アクセント 1 9" xfId="141"/>
    <cellStyle name="60% - アクセント 2 2" xfId="142"/>
    <cellStyle name="60% - アクセント 2 3" xfId="143"/>
    <cellStyle name="60% - アクセント 2 4" xfId="144"/>
    <cellStyle name="60% - アクセント 2 5" xfId="145"/>
    <cellStyle name="60% - アクセント 2 6" xfId="146"/>
    <cellStyle name="60% - アクセント 2 7" xfId="147"/>
    <cellStyle name="60% - アクセント 2 8" xfId="148"/>
    <cellStyle name="60% - アクセント 2 9" xfId="149"/>
    <cellStyle name="60% - アクセント 3 2" xfId="150"/>
    <cellStyle name="60% - アクセント 3 3" xfId="151"/>
    <cellStyle name="60% - アクセント 3 4" xfId="152"/>
    <cellStyle name="60% - アクセント 3 5" xfId="153"/>
    <cellStyle name="60% - アクセント 3 6" xfId="154"/>
    <cellStyle name="60% - アクセント 3 7" xfId="155"/>
    <cellStyle name="60% - アクセント 3 8" xfId="156"/>
    <cellStyle name="60% - アクセント 3 9" xfId="157"/>
    <cellStyle name="60% - アクセント 4 2" xfId="158"/>
    <cellStyle name="60% - アクセント 4 3" xfId="159"/>
    <cellStyle name="60% - アクセント 4 4" xfId="160"/>
    <cellStyle name="60% - アクセント 4 5" xfId="161"/>
    <cellStyle name="60% - アクセント 4 6" xfId="162"/>
    <cellStyle name="60% - アクセント 4 7" xfId="163"/>
    <cellStyle name="60% - アクセント 4 8" xfId="164"/>
    <cellStyle name="60% - アクセント 4 9" xfId="165"/>
    <cellStyle name="60% - アクセント 5 2" xfId="166"/>
    <cellStyle name="60% - アクセント 5 3" xfId="167"/>
    <cellStyle name="60% - アクセント 5 4" xfId="168"/>
    <cellStyle name="60% - アクセント 5 5" xfId="169"/>
    <cellStyle name="60% - アクセント 5 6" xfId="170"/>
    <cellStyle name="60% - アクセント 5 7" xfId="171"/>
    <cellStyle name="60% - アクセント 5 8" xfId="172"/>
    <cellStyle name="60% - アクセント 5 9" xfId="173"/>
    <cellStyle name="60% - アクセント 6 2" xfId="174"/>
    <cellStyle name="60% - アクセント 6 3" xfId="175"/>
    <cellStyle name="60% - アクセント 6 4" xfId="176"/>
    <cellStyle name="60% - アクセント 6 5" xfId="177"/>
    <cellStyle name="60% - アクセント 6 6" xfId="178"/>
    <cellStyle name="60% - アクセント 6 7" xfId="179"/>
    <cellStyle name="60% - アクセント 6 8" xfId="180"/>
    <cellStyle name="60% - アクセント 6 9" xfId="181"/>
    <cellStyle name="Accent1" xfId="182"/>
    <cellStyle name="Accent2" xfId="183"/>
    <cellStyle name="Accent3" xfId="184"/>
    <cellStyle name="Accent4" xfId="185"/>
    <cellStyle name="Accent5" xfId="186"/>
    <cellStyle name="Accent6" xfId="187"/>
    <cellStyle name="args.style" xfId="188"/>
    <cellStyle name="B10" xfId="189"/>
    <cellStyle name="Bad" xfId="190"/>
    <cellStyle name="Body" xfId="191"/>
    <cellStyle name="Calc Currency (0)" xfId="2"/>
    <cellStyle name="Calc Currency (0) 2" xfId="192"/>
    <cellStyle name="Calculation" xfId="193"/>
    <cellStyle name="Calculation 2" xfId="194"/>
    <cellStyle name="Calculation 2 2" xfId="195"/>
    <cellStyle name="Calculation 2 2 2" xfId="196"/>
    <cellStyle name="Calculation 2 3" xfId="197"/>
    <cellStyle name="Calculation 2 3 2" xfId="198"/>
    <cellStyle name="Calculation 2 4" xfId="199"/>
    <cellStyle name="Calculation 2 4 2" xfId="200"/>
    <cellStyle name="Calculation 2 5" xfId="201"/>
    <cellStyle name="Calculation 2 5 2" xfId="202"/>
    <cellStyle name="Calculation 2 6" xfId="203"/>
    <cellStyle name="Calculation 2 6 2" xfId="204"/>
    <cellStyle name="Calculation 2 7" xfId="205"/>
    <cellStyle name="Calculation 3" xfId="206"/>
    <cellStyle name="Calculation 3 2" xfId="207"/>
    <cellStyle name="Calculation 4" xfId="208"/>
    <cellStyle name="Check Cell" xfId="209"/>
    <cellStyle name="Column Heading" xfId="210"/>
    <cellStyle name="Comma [0]_laroux" xfId="211"/>
    <cellStyle name="Comma_laroux" xfId="212"/>
    <cellStyle name="Currency [0]_laroux" xfId="213"/>
    <cellStyle name="Currency_laroux" xfId="214"/>
    <cellStyle name="entry" xfId="215"/>
    <cellStyle name="Explanatory Text" xfId="216"/>
    <cellStyle name="Good" xfId="217"/>
    <cellStyle name="Grey" xfId="218"/>
    <cellStyle name="Head 1" xfId="219"/>
    <cellStyle name="Header1" xfId="3"/>
    <cellStyle name="Header2" xfId="4"/>
    <cellStyle name="Header2 2" xfId="220"/>
    <cellStyle name="Header2 2 2" xfId="221"/>
    <cellStyle name="Header2 2 2 2" xfId="222"/>
    <cellStyle name="Header2 2 2 3" xfId="223"/>
    <cellStyle name="Header2 2 2 4" xfId="224"/>
    <cellStyle name="Header2 2 2 5" xfId="225"/>
    <cellStyle name="Header2 2 2 6" xfId="226"/>
    <cellStyle name="Header2 2 2 7" xfId="227"/>
    <cellStyle name="Header2 2 2 7 2" xfId="228"/>
    <cellStyle name="Header2 2 3" xfId="229"/>
    <cellStyle name="Header2 2 3 2" xfId="230"/>
    <cellStyle name="Header2 2 3 3" xfId="231"/>
    <cellStyle name="Header2 3" xfId="232"/>
    <cellStyle name="Header2 3 2" xfId="233"/>
    <cellStyle name="Header2 3 2 2" xfId="234"/>
    <cellStyle name="Header2 3 2 3" xfId="235"/>
    <cellStyle name="Header2 3 2 4" xfId="236"/>
    <cellStyle name="Header2 3 2 5" xfId="237"/>
    <cellStyle name="Header2 3 2 6" xfId="238"/>
    <cellStyle name="Header2 3 2 7" xfId="239"/>
    <cellStyle name="Header2 3 2 7 2" xfId="240"/>
    <cellStyle name="Header2 3 3" xfId="241"/>
    <cellStyle name="Header2 3 4" xfId="242"/>
    <cellStyle name="Header2 3 5" xfId="243"/>
    <cellStyle name="Header2 3 6" xfId="244"/>
    <cellStyle name="Header2 3 7" xfId="245"/>
    <cellStyle name="Header2 3 8" xfId="246"/>
    <cellStyle name="Header2 3 9" xfId="247"/>
    <cellStyle name="Header2 3 9 2" xfId="248"/>
    <cellStyle name="Header2 3 9 3" xfId="249"/>
    <cellStyle name="Header2 4" xfId="250"/>
    <cellStyle name="Header2 4 2" xfId="251"/>
    <cellStyle name="Header2 4 3" xfId="252"/>
    <cellStyle name="Header2 4 4" xfId="253"/>
    <cellStyle name="Header2 4 5" xfId="254"/>
    <cellStyle name="Header2 4 6" xfId="255"/>
    <cellStyle name="Header2 4 7" xfId="256"/>
    <cellStyle name="Header2 4 7 2" xfId="257"/>
    <cellStyle name="Header2 5" xfId="258"/>
    <cellStyle name="Header2 6" xfId="259"/>
    <cellStyle name="Header2 7" xfId="260"/>
    <cellStyle name="Header2 7 2" xfId="261"/>
    <cellStyle name="Header2 7 3" xfId="262"/>
    <cellStyle name="Heading 1" xfId="263"/>
    <cellStyle name="Heading 2" xfId="264"/>
    <cellStyle name="Heading 3" xfId="265"/>
    <cellStyle name="Heading 4" xfId="266"/>
    <cellStyle name="IBM(401K)" xfId="267"/>
    <cellStyle name="Input" xfId="268"/>
    <cellStyle name="Input [yellow]" xfId="269"/>
    <cellStyle name="Input [yellow] 2" xfId="270"/>
    <cellStyle name="Input [yellow] 2 2" xfId="271"/>
    <cellStyle name="Input [yellow] 2 2 2" xfId="272"/>
    <cellStyle name="Input [yellow] 2 2 3" xfId="273"/>
    <cellStyle name="Input [yellow] 2 2 4" xfId="274"/>
    <cellStyle name="Input [yellow] 2 2 5" xfId="275"/>
    <cellStyle name="Input [yellow] 2 2 6" xfId="276"/>
    <cellStyle name="Input [yellow] 2 2 7" xfId="277"/>
    <cellStyle name="Input [yellow] 2 2 8" xfId="278"/>
    <cellStyle name="Input [yellow] 2 2 9" xfId="279"/>
    <cellStyle name="Input [yellow] 2 3" xfId="280"/>
    <cellStyle name="Input [yellow] 2 3 2" xfId="281"/>
    <cellStyle name="Input [yellow] 2 3 3" xfId="282"/>
    <cellStyle name="Input [yellow] 3" xfId="283"/>
    <cellStyle name="Input [yellow] 3 2" xfId="284"/>
    <cellStyle name="Input [yellow] 3 2 2" xfId="285"/>
    <cellStyle name="Input [yellow] 3 2 3" xfId="286"/>
    <cellStyle name="Input [yellow] 3 2 4" xfId="287"/>
    <cellStyle name="Input [yellow] 3 2 5" xfId="288"/>
    <cellStyle name="Input [yellow] 3 2 6" xfId="289"/>
    <cellStyle name="Input [yellow] 3 2 7" xfId="290"/>
    <cellStyle name="Input [yellow] 3 2 8" xfId="291"/>
    <cellStyle name="Input [yellow] 3 2 9" xfId="292"/>
    <cellStyle name="Input [yellow] 3 3" xfId="293"/>
    <cellStyle name="Input [yellow] 3 4" xfId="294"/>
    <cellStyle name="Input [yellow] 3 5" xfId="295"/>
    <cellStyle name="Input [yellow] 3 6" xfId="296"/>
    <cellStyle name="Input [yellow] 3 7" xfId="297"/>
    <cellStyle name="Input [yellow] 3 8" xfId="298"/>
    <cellStyle name="Input [yellow] 3 9" xfId="299"/>
    <cellStyle name="Input [yellow] 3 9 2" xfId="300"/>
    <cellStyle name="Input [yellow] 3 9 3" xfId="301"/>
    <cellStyle name="Input [yellow] 4" xfId="302"/>
    <cellStyle name="Input [yellow] 4 2" xfId="303"/>
    <cellStyle name="Input [yellow] 4 3" xfId="304"/>
    <cellStyle name="Input [yellow] 4 4" xfId="305"/>
    <cellStyle name="Input [yellow] 4 5" xfId="306"/>
    <cellStyle name="Input [yellow] 4 6" xfId="307"/>
    <cellStyle name="Input [yellow] 4 7" xfId="308"/>
    <cellStyle name="Input [yellow] 4 8" xfId="309"/>
    <cellStyle name="Input [yellow] 4 8 2" xfId="310"/>
    <cellStyle name="Input [yellow] 4 8 3" xfId="311"/>
    <cellStyle name="Input [yellow] 5" xfId="312"/>
    <cellStyle name="Input [yellow] 6" xfId="313"/>
    <cellStyle name="Input [yellow] 7" xfId="314"/>
    <cellStyle name="Input [yellow] 7 2" xfId="315"/>
    <cellStyle name="Input [yellow] 7 3" xfId="316"/>
    <cellStyle name="Input 10" xfId="317"/>
    <cellStyle name="Input 10 2" xfId="318"/>
    <cellStyle name="Input 11" xfId="319"/>
    <cellStyle name="Input 11 2" xfId="320"/>
    <cellStyle name="Input 12" xfId="321"/>
    <cellStyle name="Input 12 2" xfId="322"/>
    <cellStyle name="Input 13" xfId="323"/>
    <cellStyle name="Input 13 2" xfId="324"/>
    <cellStyle name="Input 14" xfId="325"/>
    <cellStyle name="Input 14 2" xfId="326"/>
    <cellStyle name="Input 15" xfId="327"/>
    <cellStyle name="Input 15 2" xfId="328"/>
    <cellStyle name="Input 16" xfId="329"/>
    <cellStyle name="Input 16 2" xfId="330"/>
    <cellStyle name="Input 17" xfId="331"/>
    <cellStyle name="Input 17 2" xfId="332"/>
    <cellStyle name="Input 18" xfId="333"/>
    <cellStyle name="Input 19" xfId="334"/>
    <cellStyle name="Input 2" xfId="335"/>
    <cellStyle name="Input 2 2" xfId="336"/>
    <cellStyle name="Input 2 2 2" xfId="337"/>
    <cellStyle name="Input 2 3" xfId="338"/>
    <cellStyle name="Input 2 3 2" xfId="339"/>
    <cellStyle name="Input 2 4" xfId="340"/>
    <cellStyle name="Input 2 4 2" xfId="341"/>
    <cellStyle name="Input 2 5" xfId="342"/>
    <cellStyle name="Input 2 5 2" xfId="343"/>
    <cellStyle name="Input 2 6" xfId="344"/>
    <cellStyle name="Input 2 6 2" xfId="345"/>
    <cellStyle name="Input 2 7" xfId="346"/>
    <cellStyle name="Input 20" xfId="347"/>
    <cellStyle name="Input 21" xfId="348"/>
    <cellStyle name="Input 22" xfId="349"/>
    <cellStyle name="Input 23" xfId="350"/>
    <cellStyle name="Input 24" xfId="351"/>
    <cellStyle name="Input 25" xfId="352"/>
    <cellStyle name="Input 26" xfId="353"/>
    <cellStyle name="Input 3" xfId="354"/>
    <cellStyle name="Input 3 2" xfId="355"/>
    <cellStyle name="Input 4" xfId="356"/>
    <cellStyle name="Input 4 2" xfId="357"/>
    <cellStyle name="Input 5" xfId="358"/>
    <cellStyle name="Input 5 2" xfId="359"/>
    <cellStyle name="Input 6" xfId="360"/>
    <cellStyle name="Input 6 2" xfId="361"/>
    <cellStyle name="Input 7" xfId="362"/>
    <cellStyle name="Input 7 2" xfId="363"/>
    <cellStyle name="Input 8" xfId="364"/>
    <cellStyle name="Input 8 2" xfId="365"/>
    <cellStyle name="Input 9" xfId="366"/>
    <cellStyle name="Input 9 2" xfId="367"/>
    <cellStyle name="J401K" xfId="368"/>
    <cellStyle name="Linked Cell" xfId="369"/>
    <cellStyle name="Millares [0]_Compra" xfId="370"/>
    <cellStyle name="Millares_Compra" xfId="371"/>
    <cellStyle name="Moneda [0]_Compra" xfId="372"/>
    <cellStyle name="Moneda_Compra" xfId="373"/>
    <cellStyle name="Neutral" xfId="374"/>
    <cellStyle name="no dec" xfId="375"/>
    <cellStyle name="Normal - Style1" xfId="5"/>
    <cellStyle name="Normal - Style1 2" xfId="376"/>
    <cellStyle name="Normal - Style1 2 2" xfId="377"/>
    <cellStyle name="Normal - Style1 2 3" xfId="378"/>
    <cellStyle name="Normal_#18-Internet" xfId="6"/>
    <cellStyle name="Note" xfId="379"/>
    <cellStyle name="Note 2" xfId="380"/>
    <cellStyle name="Note 2 2" xfId="381"/>
    <cellStyle name="Note 2 2 2" xfId="382"/>
    <cellStyle name="Note 2 2 2 2" xfId="383"/>
    <cellStyle name="Note 2 2 3" xfId="384"/>
    <cellStyle name="Note 2 2 3 2" xfId="385"/>
    <cellStyle name="Note 2 2 4" xfId="386"/>
    <cellStyle name="Note 2 2 4 2" xfId="387"/>
    <cellStyle name="Note 2 2 5" xfId="388"/>
    <cellStyle name="Note 2 2 5 2" xfId="389"/>
    <cellStyle name="Note 2 2 6" xfId="390"/>
    <cellStyle name="Note 2 2 6 2" xfId="391"/>
    <cellStyle name="Note 2 2 7" xfId="392"/>
    <cellStyle name="Note 2 3" xfId="393"/>
    <cellStyle name="Note 2 3 2" xfId="394"/>
    <cellStyle name="Note 2 4" xfId="395"/>
    <cellStyle name="Note 3" xfId="396"/>
    <cellStyle name="Note 3 2" xfId="397"/>
    <cellStyle name="Note 3 2 2" xfId="398"/>
    <cellStyle name="Note 3 2 2 2" xfId="399"/>
    <cellStyle name="Note 3 2 3" xfId="400"/>
    <cellStyle name="Note 3 2 3 2" xfId="401"/>
    <cellStyle name="Note 3 2 4" xfId="402"/>
    <cellStyle name="Note 3 2 4 2" xfId="403"/>
    <cellStyle name="Note 3 2 5" xfId="404"/>
    <cellStyle name="Note 3 2 5 2" xfId="405"/>
    <cellStyle name="Note 3 2 6" xfId="406"/>
    <cellStyle name="Note 3 2 6 2" xfId="407"/>
    <cellStyle name="Note 3 2 7" xfId="408"/>
    <cellStyle name="Note 3 3" xfId="409"/>
    <cellStyle name="Note 3 3 2" xfId="410"/>
    <cellStyle name="Note 3 4" xfId="411"/>
    <cellStyle name="Note 3 4 2" xfId="412"/>
    <cellStyle name="Note 3 5" xfId="413"/>
    <cellStyle name="Note 3 5 2" xfId="414"/>
    <cellStyle name="Note 3 6" xfId="415"/>
    <cellStyle name="Note 3 6 2" xfId="416"/>
    <cellStyle name="Note 3 7" xfId="417"/>
    <cellStyle name="Note 3 7 2" xfId="418"/>
    <cellStyle name="Note 3 8" xfId="419"/>
    <cellStyle name="Note 4" xfId="420"/>
    <cellStyle name="Note 4 2" xfId="421"/>
    <cellStyle name="Note 4 2 2" xfId="422"/>
    <cellStyle name="Note 4 3" xfId="423"/>
    <cellStyle name="Note 4 3 2" xfId="424"/>
    <cellStyle name="Note 4 4" xfId="425"/>
    <cellStyle name="Note 4 4 2" xfId="426"/>
    <cellStyle name="Note 4 5" xfId="427"/>
    <cellStyle name="Note 4 5 2" xfId="428"/>
    <cellStyle name="Note 4 6" xfId="429"/>
    <cellStyle name="Note 4 6 2" xfId="430"/>
    <cellStyle name="Note 4 7" xfId="431"/>
    <cellStyle name="Note 5" xfId="432"/>
    <cellStyle name="Note 5 2" xfId="433"/>
    <cellStyle name="Output" xfId="434"/>
    <cellStyle name="Output 2" xfId="435"/>
    <cellStyle name="Output 2 2" xfId="436"/>
    <cellStyle name="Output 2 2 2" xfId="437"/>
    <cellStyle name="Output 2 3" xfId="438"/>
    <cellStyle name="Output 2 3 2" xfId="439"/>
    <cellStyle name="Output 2 4" xfId="440"/>
    <cellStyle name="Output 2 4 2" xfId="441"/>
    <cellStyle name="Output 2 5" xfId="442"/>
    <cellStyle name="Output 2 5 2" xfId="443"/>
    <cellStyle name="Output 2 6" xfId="444"/>
    <cellStyle name="Output 2 6 2" xfId="445"/>
    <cellStyle name="Output 2 7" xfId="446"/>
    <cellStyle name="Output 3" xfId="447"/>
    <cellStyle name="Output 3 2" xfId="448"/>
    <cellStyle name="per.style" xfId="449"/>
    <cellStyle name="Percent [2]" xfId="450"/>
    <cellStyle name="price" xfId="451"/>
    <cellStyle name="PSChar" xfId="452"/>
    <cellStyle name="PSHeading" xfId="453"/>
    <cellStyle name="QDF" xfId="454"/>
    <cellStyle name="revised" xfId="455"/>
    <cellStyle name="section" xfId="456"/>
    <cellStyle name="subhead" xfId="457"/>
    <cellStyle name="title" xfId="458"/>
    <cellStyle name="Total" xfId="459"/>
    <cellStyle name="Total 2" xfId="460"/>
    <cellStyle name="Total 2 2" xfId="461"/>
    <cellStyle name="Total 2 2 2" xfId="462"/>
    <cellStyle name="Total 2 3" xfId="463"/>
    <cellStyle name="Total 2 3 2" xfId="464"/>
    <cellStyle name="Total 2 4" xfId="465"/>
    <cellStyle name="Total 2 4 2" xfId="466"/>
    <cellStyle name="Total 2 5" xfId="467"/>
    <cellStyle name="Total 2 5 2" xfId="468"/>
    <cellStyle name="Total 2 6" xfId="469"/>
    <cellStyle name="Total 2 6 2" xfId="470"/>
    <cellStyle name="Total 2 7" xfId="471"/>
    <cellStyle name="Total 3" xfId="472"/>
    <cellStyle name="Total 3 2" xfId="473"/>
    <cellStyle name="Warning Text" xfId="474"/>
    <cellStyle name="アクセント 1 2" xfId="475"/>
    <cellStyle name="アクセント 1 3" xfId="476"/>
    <cellStyle name="アクセント 1 4" xfId="477"/>
    <cellStyle name="アクセント 1 5" xfId="478"/>
    <cellStyle name="アクセント 1 6" xfId="479"/>
    <cellStyle name="アクセント 1 7" xfId="480"/>
    <cellStyle name="アクセント 1 8" xfId="481"/>
    <cellStyle name="アクセント 1 9" xfId="482"/>
    <cellStyle name="アクセント 2 2" xfId="483"/>
    <cellStyle name="アクセント 2 3" xfId="484"/>
    <cellStyle name="アクセント 2 4" xfId="485"/>
    <cellStyle name="アクセント 2 5" xfId="486"/>
    <cellStyle name="アクセント 2 6" xfId="487"/>
    <cellStyle name="アクセント 2 7" xfId="488"/>
    <cellStyle name="アクセント 2 8" xfId="489"/>
    <cellStyle name="アクセント 2 9" xfId="490"/>
    <cellStyle name="アクセント 3 2" xfId="491"/>
    <cellStyle name="アクセント 3 3" xfId="492"/>
    <cellStyle name="アクセント 3 4" xfId="493"/>
    <cellStyle name="アクセント 3 5" xfId="494"/>
    <cellStyle name="アクセント 3 6" xfId="495"/>
    <cellStyle name="アクセント 3 7" xfId="496"/>
    <cellStyle name="アクセント 3 8" xfId="497"/>
    <cellStyle name="アクセント 3 9" xfId="498"/>
    <cellStyle name="アクセント 4 2" xfId="499"/>
    <cellStyle name="アクセント 4 3" xfId="500"/>
    <cellStyle name="アクセント 4 4" xfId="501"/>
    <cellStyle name="アクセント 4 5" xfId="502"/>
    <cellStyle name="アクセント 4 6" xfId="503"/>
    <cellStyle name="アクセント 4 7" xfId="504"/>
    <cellStyle name="アクセント 4 8" xfId="505"/>
    <cellStyle name="アクセント 4 9" xfId="506"/>
    <cellStyle name="アクセント 5 2" xfId="507"/>
    <cellStyle name="アクセント 5 3" xfId="508"/>
    <cellStyle name="アクセント 5 4" xfId="509"/>
    <cellStyle name="アクセント 5 5" xfId="510"/>
    <cellStyle name="アクセント 5 6" xfId="511"/>
    <cellStyle name="アクセント 5 7" xfId="512"/>
    <cellStyle name="アクセント 5 8" xfId="513"/>
    <cellStyle name="アクセント 5 9" xfId="514"/>
    <cellStyle name="アクセント 6 2" xfId="515"/>
    <cellStyle name="アクセント 6 3" xfId="516"/>
    <cellStyle name="アクセント 6 4" xfId="517"/>
    <cellStyle name="アクセント 6 5" xfId="518"/>
    <cellStyle name="アクセント 6 6" xfId="519"/>
    <cellStyle name="アクセント 6 7" xfId="520"/>
    <cellStyle name="アクセント 6 8" xfId="521"/>
    <cellStyle name="アクセント 6 9" xfId="522"/>
    <cellStyle name="センター" xfId="523"/>
    <cellStyle name="タイトル 2" xfId="524"/>
    <cellStyle name="タイトル 3" xfId="525"/>
    <cellStyle name="タイトル 4" xfId="526"/>
    <cellStyle name="タイトル 5" xfId="527"/>
    <cellStyle name="タイトル 6" xfId="528"/>
    <cellStyle name="タイトル 7" xfId="529"/>
    <cellStyle name="タイトル 8" xfId="530"/>
    <cellStyle name="タイトル 9" xfId="531"/>
    <cellStyle name="チェック セル 2" xfId="532"/>
    <cellStyle name="チェック セル 3" xfId="533"/>
    <cellStyle name="チェック セル 4" xfId="534"/>
    <cellStyle name="チェック セル 5" xfId="535"/>
    <cellStyle name="チェック セル 6" xfId="536"/>
    <cellStyle name="チェック セル 7" xfId="537"/>
    <cellStyle name="チェック セル 8" xfId="538"/>
    <cellStyle name="チェック セル 9" xfId="539"/>
    <cellStyle name="チャート" xfId="540"/>
    <cellStyle name="どちらでもない 2" xfId="541"/>
    <cellStyle name="どちらでもない 3" xfId="542"/>
    <cellStyle name="どちらでもない 4" xfId="543"/>
    <cellStyle name="どちらでもない 5" xfId="544"/>
    <cellStyle name="どちらでもない 6" xfId="545"/>
    <cellStyle name="どちらでもない 7" xfId="546"/>
    <cellStyle name="どちらでもない 8" xfId="547"/>
    <cellStyle name="どちらでもない 9" xfId="548"/>
    <cellStyle name="パーセント 2" xfId="549"/>
    <cellStyle name="パーセント 2 2" xfId="550"/>
    <cellStyle name="パーセント 3" xfId="551"/>
    <cellStyle name="ハイパーリンク 2" xfId="552"/>
    <cellStyle name="ハイパーリンク 2 2" xfId="553"/>
    <cellStyle name="ハイパーリンク 2 3" xfId="554"/>
    <cellStyle name="ハイパーリンク 3" xfId="555"/>
    <cellStyle name="メモ 2" xfId="556"/>
    <cellStyle name="メモ 2 2" xfId="557"/>
    <cellStyle name="メモ 2 2 2" xfId="558"/>
    <cellStyle name="メモ 2 2 2 2" xfId="559"/>
    <cellStyle name="メモ 2 2 2 2 2" xfId="560"/>
    <cellStyle name="メモ 2 2 2 3" xfId="561"/>
    <cellStyle name="メモ 2 2 2 3 2" xfId="562"/>
    <cellStyle name="メモ 2 2 2 4" xfId="563"/>
    <cellStyle name="メモ 2 2 2 4 2" xfId="564"/>
    <cellStyle name="メモ 2 2 2 5" xfId="565"/>
    <cellStyle name="メモ 2 2 2 5 2" xfId="566"/>
    <cellStyle name="メモ 2 2 2 6" xfId="567"/>
    <cellStyle name="メモ 2 2 2 6 2" xfId="568"/>
    <cellStyle name="メモ 2 2 2 7" xfId="569"/>
    <cellStyle name="メモ 2 2 3" xfId="570"/>
    <cellStyle name="メモ 2 2 3 2" xfId="571"/>
    <cellStyle name="メモ 2 2 4" xfId="572"/>
    <cellStyle name="メモ 2 3" xfId="573"/>
    <cellStyle name="メモ 2 3 2" xfId="574"/>
    <cellStyle name="メモ 2 3 2 2" xfId="575"/>
    <cellStyle name="メモ 2 3 2 2 2" xfId="576"/>
    <cellStyle name="メモ 2 3 2 3" xfId="577"/>
    <cellStyle name="メモ 2 3 2 3 2" xfId="578"/>
    <cellStyle name="メモ 2 3 2 4" xfId="579"/>
    <cellStyle name="メモ 2 3 2 4 2" xfId="580"/>
    <cellStyle name="メモ 2 3 2 5" xfId="581"/>
    <cellStyle name="メモ 2 3 2 5 2" xfId="582"/>
    <cellStyle name="メモ 2 3 2 6" xfId="583"/>
    <cellStyle name="メモ 2 3 2 6 2" xfId="584"/>
    <cellStyle name="メモ 2 3 2 7" xfId="585"/>
    <cellStyle name="メモ 2 3 3" xfId="586"/>
    <cellStyle name="メモ 2 3 3 2" xfId="587"/>
    <cellStyle name="メモ 2 4" xfId="588"/>
    <cellStyle name="メモ 2 4 2" xfId="589"/>
    <cellStyle name="メモ 2 4 2 2" xfId="590"/>
    <cellStyle name="メモ 2 4 2 2 2" xfId="591"/>
    <cellStyle name="メモ 2 4 2 3" xfId="592"/>
    <cellStyle name="メモ 2 4 2 3 2" xfId="593"/>
    <cellStyle name="メモ 2 4 2 4" xfId="594"/>
    <cellStyle name="メモ 2 4 2 4 2" xfId="595"/>
    <cellStyle name="メモ 2 4 2 5" xfId="596"/>
    <cellStyle name="メモ 2 4 2 5 2" xfId="597"/>
    <cellStyle name="メモ 2 4 2 6" xfId="598"/>
    <cellStyle name="メモ 2 4 2 6 2" xfId="599"/>
    <cellStyle name="メモ 2 4 2 7" xfId="600"/>
    <cellStyle name="メモ 2 4 3" xfId="601"/>
    <cellStyle name="メモ 2 4 3 2" xfId="602"/>
    <cellStyle name="メモ 2 4 4" xfId="603"/>
    <cellStyle name="メモ 2 4 4 2" xfId="604"/>
    <cellStyle name="メモ 2 4 5" xfId="605"/>
    <cellStyle name="メモ 2 4 5 2" xfId="606"/>
    <cellStyle name="メモ 2 4 6" xfId="607"/>
    <cellStyle name="メモ 2 4 6 2" xfId="608"/>
    <cellStyle name="メモ 2 4 7" xfId="609"/>
    <cellStyle name="メモ 2 4 7 2" xfId="610"/>
    <cellStyle name="メモ 2 4 8" xfId="611"/>
    <cellStyle name="メモ 2 5" xfId="612"/>
    <cellStyle name="メモ 2 5 2" xfId="613"/>
    <cellStyle name="メモ 2 5 2 2" xfId="614"/>
    <cellStyle name="メモ 2 5 2 2 2" xfId="615"/>
    <cellStyle name="メモ 2 5 2 3" xfId="616"/>
    <cellStyle name="メモ 2 5 2 3 2" xfId="617"/>
    <cellStyle name="メモ 2 5 2 4" xfId="618"/>
    <cellStyle name="メモ 2 5 2 4 2" xfId="619"/>
    <cellStyle name="メモ 2 5 2 5" xfId="620"/>
    <cellStyle name="メモ 2 5 2 5 2" xfId="621"/>
    <cellStyle name="メモ 2 5 2 6" xfId="622"/>
    <cellStyle name="メモ 2 5 2 6 2" xfId="623"/>
    <cellStyle name="メモ 2 5 2 7" xfId="624"/>
    <cellStyle name="メモ 2 5 3" xfId="625"/>
    <cellStyle name="メモ 2 5 3 2" xfId="626"/>
    <cellStyle name="メモ 2 5 4" xfId="627"/>
    <cellStyle name="メモ 2 5 4 2" xfId="628"/>
    <cellStyle name="メモ 2 5 5" xfId="629"/>
    <cellStyle name="メモ 2 5 5 2" xfId="630"/>
    <cellStyle name="メモ 2 5 6" xfId="631"/>
    <cellStyle name="メモ 2 5 6 2" xfId="632"/>
    <cellStyle name="メモ 2 5 7" xfId="633"/>
    <cellStyle name="メモ 2 5 7 2" xfId="634"/>
    <cellStyle name="メモ 2 5 8" xfId="635"/>
    <cellStyle name="メモ 2 6" xfId="636"/>
    <cellStyle name="メモ 2 6 2" xfId="637"/>
    <cellStyle name="メモ 2 6 2 2" xfId="638"/>
    <cellStyle name="メモ 2 6 2 2 2" xfId="639"/>
    <cellStyle name="メモ 2 6 2 3" xfId="640"/>
    <cellStyle name="メモ 2 6 2 3 2" xfId="641"/>
    <cellStyle name="メモ 2 6 2 4" xfId="642"/>
    <cellStyle name="メモ 2 6 2 4 2" xfId="643"/>
    <cellStyle name="メモ 2 6 2 5" xfId="644"/>
    <cellStyle name="メモ 2 6 2 5 2" xfId="645"/>
    <cellStyle name="メモ 2 6 2 6" xfId="646"/>
    <cellStyle name="メモ 2 6 2 6 2" xfId="647"/>
    <cellStyle name="メモ 2 6 2 7" xfId="648"/>
    <cellStyle name="メモ 2 6 3" xfId="649"/>
    <cellStyle name="メモ 2 6 3 2" xfId="650"/>
    <cellStyle name="メモ 2 6 4" xfId="651"/>
    <cellStyle name="メモ 2 6 4 2" xfId="652"/>
    <cellStyle name="メモ 2 6 5" xfId="653"/>
    <cellStyle name="メモ 2 6 5 2" xfId="654"/>
    <cellStyle name="メモ 2 6 6" xfId="655"/>
    <cellStyle name="メモ 2 6 6 2" xfId="656"/>
    <cellStyle name="メモ 2 6 7" xfId="657"/>
    <cellStyle name="メモ 2 6 7 2" xfId="658"/>
    <cellStyle name="メモ 2 6 8" xfId="659"/>
    <cellStyle name="メモ 2 7" xfId="660"/>
    <cellStyle name="メモ 2 7 2" xfId="661"/>
    <cellStyle name="メモ 2 7 2 2" xfId="662"/>
    <cellStyle name="メモ 2 7 3" xfId="663"/>
    <cellStyle name="メモ 2 7 3 2" xfId="664"/>
    <cellStyle name="メモ 2 7 4" xfId="665"/>
    <cellStyle name="メモ 2 7 4 2" xfId="666"/>
    <cellStyle name="メモ 2 7 5" xfId="667"/>
    <cellStyle name="メモ 2 7 5 2" xfId="668"/>
    <cellStyle name="メモ 2 7 6" xfId="669"/>
    <cellStyle name="メモ 2 7 6 2" xfId="670"/>
    <cellStyle name="メモ 2 7 7" xfId="671"/>
    <cellStyle name="メモ 2 8" xfId="672"/>
    <cellStyle name="メモ 2 8 2" xfId="673"/>
    <cellStyle name="メモ 3" xfId="674"/>
    <cellStyle name="メモ 3 2" xfId="675"/>
    <cellStyle name="メモ 3 2 2" xfId="676"/>
    <cellStyle name="メモ 3 2 2 2" xfId="677"/>
    <cellStyle name="メモ 3 2 3" xfId="678"/>
    <cellStyle name="メモ 3 2 3 2" xfId="679"/>
    <cellStyle name="メモ 3 2 4" xfId="680"/>
    <cellStyle name="メモ 3 2 4 2" xfId="681"/>
    <cellStyle name="メモ 3 2 5" xfId="682"/>
    <cellStyle name="メモ 3 2 5 2" xfId="683"/>
    <cellStyle name="メモ 3 2 6" xfId="684"/>
    <cellStyle name="メモ 3 2 6 2" xfId="685"/>
    <cellStyle name="メモ 3 2 7" xfId="686"/>
    <cellStyle name="メモ 3 3" xfId="687"/>
    <cellStyle name="メモ 3 3 2" xfId="688"/>
    <cellStyle name="メモ 3 4" xfId="689"/>
    <cellStyle name="メモ 3 5" xfId="690"/>
    <cellStyle name="メモ 4" xfId="691"/>
    <cellStyle name="メモ 4 2" xfId="692"/>
    <cellStyle name="メモ 4 2 2" xfId="693"/>
    <cellStyle name="メモ 4 2 2 2" xfId="694"/>
    <cellStyle name="メモ 4 2 3" xfId="695"/>
    <cellStyle name="メモ 4 2 3 2" xfId="696"/>
    <cellStyle name="メモ 4 2 4" xfId="697"/>
    <cellStyle name="メモ 4 2 4 2" xfId="698"/>
    <cellStyle name="メモ 4 2 5" xfId="699"/>
    <cellStyle name="メモ 4 2 5 2" xfId="700"/>
    <cellStyle name="メモ 4 2 6" xfId="701"/>
    <cellStyle name="メモ 4 2 6 2" xfId="702"/>
    <cellStyle name="メモ 4 2 7" xfId="703"/>
    <cellStyle name="メモ 4 3" xfId="704"/>
    <cellStyle name="メモ 4 3 2" xfId="705"/>
    <cellStyle name="メモ 4 4" xfId="706"/>
    <cellStyle name="メモ 5" xfId="707"/>
    <cellStyle name="メモ 5 2" xfId="708"/>
    <cellStyle name="メモ 5 2 2" xfId="709"/>
    <cellStyle name="メモ 5 3" xfId="710"/>
    <cellStyle name="メモ 5 3 2" xfId="711"/>
    <cellStyle name="メモ 5 4" xfId="712"/>
    <cellStyle name="メモ 5 4 2" xfId="713"/>
    <cellStyle name="メモ 5 5" xfId="714"/>
    <cellStyle name="メモ 5 5 2" xfId="715"/>
    <cellStyle name="メモ 5 6" xfId="716"/>
    <cellStyle name="メモ 5 6 2" xfId="717"/>
    <cellStyle name="メモ 5 7" xfId="718"/>
    <cellStyle name="メモ 5 7 2" xfId="719"/>
    <cellStyle name="メモ 6" xfId="720"/>
    <cellStyle name="メモ 7" xfId="721"/>
    <cellStyle name="メモ 8" xfId="722"/>
    <cellStyle name="メモ 9" xfId="723"/>
    <cellStyle name="リンク セル 2" xfId="724"/>
    <cellStyle name="リンク セル 3" xfId="725"/>
    <cellStyle name="リンク セル 4" xfId="726"/>
    <cellStyle name="リンク セル 5" xfId="727"/>
    <cellStyle name="リンク セル 6" xfId="728"/>
    <cellStyle name="リンク セル 7" xfId="729"/>
    <cellStyle name="リンク セル 8" xfId="730"/>
    <cellStyle name="リンク セル 9" xfId="731"/>
    <cellStyle name="_x001d_・_x000c_ﾏ・_x000d_ﾂ・_x0001__x0016__x0011_F5_x0007__x0001__x0001_" xfId="7"/>
    <cellStyle name="_x001d_・_x000c_ﾏ・_x000d_ﾂ・_x0001__x0016__x0011_F5_x0007__x0001__x0001_ 2" xfId="732"/>
    <cellStyle name="_x001d_・_x000c_ﾏ・_x000d_ﾂ・_x0001__x0016__x0011_F5_x0007__x0001__x0001_ 2 2" xfId="733"/>
    <cellStyle name="_x001d_・_x000c_ﾏ・_x000d_ﾂ・_x0001__x0016__x0011_F5_x0007__x0001__x0001_ 2 2 2" xfId="734"/>
    <cellStyle name="_x001d_・_x000c_ﾏ・_x000d_ﾂ・_x0001__x0016__x0011_F5_x0007__x0001__x0001_ 2 3" xfId="735"/>
    <cellStyle name="_x001d_・_x000c_ﾏ・_x000d_ﾂ・_x0001__x0016__x0011_F5_x0007__x0001__x0001_ 2 4" xfId="1939"/>
    <cellStyle name="_x001d_・_x000c_ﾏ・_x000d_ﾂ・_x0001__x0016__x0011_F5_x0007__x0001__x0001_ 3" xfId="736"/>
    <cellStyle name="_x001d_・_x000c_ﾏ・_x000d_ﾂ・_x0001__x0016__x0011_F5_x0007__x0001__x0001_ 3 2" xfId="737"/>
    <cellStyle name="_x001d_・_x000c_ﾏ・_x000d_ﾂ・_x0001__x0016__x0011_F5_x0007__x0001__x0001_ 4" xfId="1938"/>
    <cellStyle name="悪い 2" xfId="738"/>
    <cellStyle name="悪い 3" xfId="739"/>
    <cellStyle name="悪い 4" xfId="740"/>
    <cellStyle name="悪い 5" xfId="741"/>
    <cellStyle name="悪い 6" xfId="742"/>
    <cellStyle name="悪い 7" xfId="743"/>
    <cellStyle name="悪い 8" xfId="744"/>
    <cellStyle name="悪い 9" xfId="745"/>
    <cellStyle name="計算 2" xfId="746"/>
    <cellStyle name="計算 2 2" xfId="747"/>
    <cellStyle name="計算 2 2 2" xfId="748"/>
    <cellStyle name="計算 2 2 2 2" xfId="749"/>
    <cellStyle name="計算 2 2 2 2 2" xfId="750"/>
    <cellStyle name="計算 2 2 2 3" xfId="751"/>
    <cellStyle name="計算 2 2 2 3 2" xfId="752"/>
    <cellStyle name="計算 2 2 2 4" xfId="753"/>
    <cellStyle name="計算 2 2 2 4 2" xfId="754"/>
    <cellStyle name="計算 2 2 2 5" xfId="755"/>
    <cellStyle name="計算 2 2 2 5 2" xfId="756"/>
    <cellStyle name="計算 2 2 2 6" xfId="757"/>
    <cellStyle name="計算 2 2 2 6 2" xfId="758"/>
    <cellStyle name="計算 2 2 2 7" xfId="759"/>
    <cellStyle name="計算 2 2 3" xfId="760"/>
    <cellStyle name="計算 2 2 3 2" xfId="761"/>
    <cellStyle name="計算 2 2 4" xfId="762"/>
    <cellStyle name="計算 2 3" xfId="763"/>
    <cellStyle name="計算 2 3 2" xfId="764"/>
    <cellStyle name="計算 2 3 2 2" xfId="765"/>
    <cellStyle name="計算 2 3 3" xfId="766"/>
    <cellStyle name="計算 2 3 3 2" xfId="767"/>
    <cellStyle name="計算 2 3 4" xfId="768"/>
    <cellStyle name="計算 2 3 4 2" xfId="769"/>
    <cellStyle name="計算 2 3 5" xfId="770"/>
    <cellStyle name="計算 2 3 5 2" xfId="771"/>
    <cellStyle name="計算 2 3 6" xfId="772"/>
    <cellStyle name="計算 2 3 6 2" xfId="773"/>
    <cellStyle name="計算 2 3 7" xfId="774"/>
    <cellStyle name="計算 2 4" xfId="775"/>
    <cellStyle name="計算 2 4 2" xfId="776"/>
    <cellStyle name="計算 2 5" xfId="777"/>
    <cellStyle name="計算 3" xfId="778"/>
    <cellStyle name="計算 3 2" xfId="779"/>
    <cellStyle name="計算 3 2 2" xfId="780"/>
    <cellStyle name="計算 3 2 2 2" xfId="781"/>
    <cellStyle name="計算 3 2 3" xfId="782"/>
    <cellStyle name="計算 3 2 3 2" xfId="783"/>
    <cellStyle name="計算 3 2 4" xfId="784"/>
    <cellStyle name="計算 3 2 4 2" xfId="785"/>
    <cellStyle name="計算 3 2 5" xfId="786"/>
    <cellStyle name="計算 3 2 5 2" xfId="787"/>
    <cellStyle name="計算 3 2 6" xfId="788"/>
    <cellStyle name="計算 3 2 6 2" xfId="789"/>
    <cellStyle name="計算 3 2 7" xfId="790"/>
    <cellStyle name="計算 3 3" xfId="791"/>
    <cellStyle name="計算 3 3 2" xfId="792"/>
    <cellStyle name="計算 3 4" xfId="793"/>
    <cellStyle name="計算 4" xfId="794"/>
    <cellStyle name="計算 4 2" xfId="795"/>
    <cellStyle name="計算 4 2 2" xfId="796"/>
    <cellStyle name="計算 4 3" xfId="797"/>
    <cellStyle name="計算 4 3 2" xfId="798"/>
    <cellStyle name="計算 4 4" xfId="799"/>
    <cellStyle name="計算 4 4 2" xfId="800"/>
    <cellStyle name="計算 4 5" xfId="801"/>
    <cellStyle name="計算 4 5 2" xfId="802"/>
    <cellStyle name="計算 4 6" xfId="803"/>
    <cellStyle name="計算 4 6 2" xfId="804"/>
    <cellStyle name="計算 4 7" xfId="805"/>
    <cellStyle name="計算 5" xfId="806"/>
    <cellStyle name="計算 6" xfId="807"/>
    <cellStyle name="計算 7" xfId="808"/>
    <cellStyle name="計算 8" xfId="809"/>
    <cellStyle name="計算 9" xfId="810"/>
    <cellStyle name="警告文 2" xfId="811"/>
    <cellStyle name="警告文 3" xfId="812"/>
    <cellStyle name="警告文 4" xfId="813"/>
    <cellStyle name="警告文 5" xfId="814"/>
    <cellStyle name="警告文 6" xfId="815"/>
    <cellStyle name="警告文 7" xfId="816"/>
    <cellStyle name="警告文 8" xfId="817"/>
    <cellStyle name="警告文 9" xfId="818"/>
    <cellStyle name="桁蟻唇Ｆ [0.00]_laroux" xfId="819"/>
    <cellStyle name="桁蟻唇Ｆ_A°DAU±ATIsA" xfId="820"/>
    <cellStyle name="桁区切り 2" xfId="1"/>
    <cellStyle name="桁区切り 2 2" xfId="821"/>
    <cellStyle name="桁区切り 2 2 2" xfId="822"/>
    <cellStyle name="桁区切り 2 3" xfId="823"/>
    <cellStyle name="桁区切り 2 4" xfId="824"/>
    <cellStyle name="桁区切り 2 4 2" xfId="825"/>
    <cellStyle name="桁区切り 2 4 3" xfId="826"/>
    <cellStyle name="桁区切り 2 5" xfId="827"/>
    <cellStyle name="桁区切り 2 5 2" xfId="828"/>
    <cellStyle name="桁区切り 2 5 3" xfId="829"/>
    <cellStyle name="桁区切り 2 6" xfId="830"/>
    <cellStyle name="桁区切り 2_バックアップセンタ_切替テストスケジュール_20120406~10" xfId="831"/>
    <cellStyle name="桁区切り 3" xfId="832"/>
    <cellStyle name="桁区切り 3 2" xfId="833"/>
    <cellStyle name="桁区切り 3 2 2" xfId="834"/>
    <cellStyle name="桁区切り 3 2 3" xfId="835"/>
    <cellStyle name="桁区切り 3 3" xfId="836"/>
    <cellStyle name="桁区切り 4" xfId="837"/>
    <cellStyle name="桁区切り 4 2" xfId="838"/>
    <cellStyle name="桁区切り 4 2 2" xfId="839"/>
    <cellStyle name="桁区切り 4 2 3" xfId="840"/>
    <cellStyle name="桁区切り 4 3" xfId="841"/>
    <cellStyle name="桁区切り 4 4" xfId="842"/>
    <cellStyle name="桁区切り 5" xfId="843"/>
    <cellStyle name="桁区切り 5 2" xfId="844"/>
    <cellStyle name="桁区切り 5 3" xfId="845"/>
    <cellStyle name="桁区切り 6" xfId="846"/>
    <cellStyle name="桁区切り 7" xfId="1945"/>
    <cellStyle name="見出し 1 2" xfId="847"/>
    <cellStyle name="見出し 1 3" xfId="848"/>
    <cellStyle name="見出し 1 4" xfId="849"/>
    <cellStyle name="見出し 1 5" xfId="850"/>
    <cellStyle name="見出し 1 6" xfId="851"/>
    <cellStyle name="見出し 1 7" xfId="852"/>
    <cellStyle name="見出し 1 8" xfId="853"/>
    <cellStyle name="見出し 1 9" xfId="854"/>
    <cellStyle name="見出し 2 2" xfId="855"/>
    <cellStyle name="見出し 2 3" xfId="856"/>
    <cellStyle name="見出し 2 4" xfId="857"/>
    <cellStyle name="見出し 2 5" xfId="858"/>
    <cellStyle name="見出し 2 6" xfId="859"/>
    <cellStyle name="見出し 2 7" xfId="860"/>
    <cellStyle name="見出し 2 8" xfId="861"/>
    <cellStyle name="見出し 2 9" xfId="862"/>
    <cellStyle name="見出し 3 2" xfId="863"/>
    <cellStyle name="見出し 3 3" xfId="864"/>
    <cellStyle name="見出し 3 4" xfId="865"/>
    <cellStyle name="見出し 3 5" xfId="866"/>
    <cellStyle name="見出し 3 6" xfId="867"/>
    <cellStyle name="見出し 3 7" xfId="868"/>
    <cellStyle name="見出し 3 8" xfId="869"/>
    <cellStyle name="見出し 3 9" xfId="870"/>
    <cellStyle name="見出し 4 2" xfId="871"/>
    <cellStyle name="見出し 4 3" xfId="872"/>
    <cellStyle name="見出し 4 4" xfId="873"/>
    <cellStyle name="見出し 4 5" xfId="874"/>
    <cellStyle name="見出し 4 6" xfId="875"/>
    <cellStyle name="見出し 4 7" xfId="876"/>
    <cellStyle name="見出し 4 8" xfId="877"/>
    <cellStyle name="見出し 4 9" xfId="878"/>
    <cellStyle name="構成図作成用" xfId="879"/>
    <cellStyle name="取り消し" xfId="8"/>
    <cellStyle name="集計 2" xfId="880"/>
    <cellStyle name="集計 2 2" xfId="881"/>
    <cellStyle name="集計 2 2 2" xfId="882"/>
    <cellStyle name="集計 2 2 2 2" xfId="883"/>
    <cellStyle name="集計 2 2 2 2 2" xfId="884"/>
    <cellStyle name="集計 2 2 2 3" xfId="885"/>
    <cellStyle name="集計 2 2 2 3 2" xfId="886"/>
    <cellStyle name="集計 2 2 2 4" xfId="887"/>
    <cellStyle name="集計 2 2 2 4 2" xfId="888"/>
    <cellStyle name="集計 2 2 2 5" xfId="889"/>
    <cellStyle name="集計 2 2 2 5 2" xfId="890"/>
    <cellStyle name="集計 2 2 2 6" xfId="891"/>
    <cellStyle name="集計 2 2 2 6 2" xfId="892"/>
    <cellStyle name="集計 2 2 2 7" xfId="893"/>
    <cellStyle name="集計 2 2 3" xfId="894"/>
    <cellStyle name="集計 2 2 3 2" xfId="895"/>
    <cellStyle name="集計 2 3" xfId="896"/>
    <cellStyle name="集計 2 3 2" xfId="897"/>
    <cellStyle name="集計 2 3 2 2" xfId="898"/>
    <cellStyle name="集計 2 3 3" xfId="899"/>
    <cellStyle name="集計 2 3 3 2" xfId="900"/>
    <cellStyle name="集計 2 3 4" xfId="901"/>
    <cellStyle name="集計 2 3 4 2" xfId="902"/>
    <cellStyle name="集計 2 3 5" xfId="903"/>
    <cellStyle name="集計 2 3 5 2" xfId="904"/>
    <cellStyle name="集計 2 3 6" xfId="905"/>
    <cellStyle name="集計 2 3 6 2" xfId="906"/>
    <cellStyle name="集計 2 3 7" xfId="907"/>
    <cellStyle name="集計 2 4" xfId="908"/>
    <cellStyle name="集計 2 4 2" xfId="909"/>
    <cellStyle name="集計 3" xfId="910"/>
    <cellStyle name="集計 3 2" xfId="911"/>
    <cellStyle name="集計 3 2 2" xfId="912"/>
    <cellStyle name="集計 3 2 2 2" xfId="913"/>
    <cellStyle name="集計 3 2 3" xfId="914"/>
    <cellStyle name="集計 3 2 3 2" xfId="915"/>
    <cellStyle name="集計 3 2 4" xfId="916"/>
    <cellStyle name="集計 3 2 4 2" xfId="917"/>
    <cellStyle name="集計 3 2 5" xfId="918"/>
    <cellStyle name="集計 3 2 5 2" xfId="919"/>
    <cellStyle name="集計 3 2 6" xfId="920"/>
    <cellStyle name="集計 3 2 6 2" xfId="921"/>
    <cellStyle name="集計 3 2 7" xfId="922"/>
    <cellStyle name="集計 3 3" xfId="923"/>
    <cellStyle name="集計 3 3 2" xfId="924"/>
    <cellStyle name="集計 3 4" xfId="925"/>
    <cellStyle name="集計 4" xfId="926"/>
    <cellStyle name="集計 4 2" xfId="927"/>
    <cellStyle name="集計 4 2 2" xfId="928"/>
    <cellStyle name="集計 4 3" xfId="929"/>
    <cellStyle name="集計 4 3 2" xfId="930"/>
    <cellStyle name="集計 4 4" xfId="931"/>
    <cellStyle name="集計 4 4 2" xfId="932"/>
    <cellStyle name="集計 4 5" xfId="933"/>
    <cellStyle name="集計 4 5 2" xfId="934"/>
    <cellStyle name="集計 4 6" xfId="935"/>
    <cellStyle name="集計 4 6 2" xfId="936"/>
    <cellStyle name="集計 4 7" xfId="937"/>
    <cellStyle name="集計 5" xfId="938"/>
    <cellStyle name="集計 6" xfId="939"/>
    <cellStyle name="集計 7" xfId="940"/>
    <cellStyle name="集計 8" xfId="941"/>
    <cellStyle name="集計 9" xfId="942"/>
    <cellStyle name="出力 2" xfId="943"/>
    <cellStyle name="出力 2 2" xfId="944"/>
    <cellStyle name="出力 2 2 2" xfId="945"/>
    <cellStyle name="出力 2 2 2 2" xfId="946"/>
    <cellStyle name="出力 2 2 2 2 2" xfId="947"/>
    <cellStyle name="出力 2 2 2 3" xfId="948"/>
    <cellStyle name="出力 2 2 2 3 2" xfId="949"/>
    <cellStyle name="出力 2 2 2 4" xfId="950"/>
    <cellStyle name="出力 2 2 2 4 2" xfId="951"/>
    <cellStyle name="出力 2 2 2 5" xfId="952"/>
    <cellStyle name="出力 2 2 2 5 2" xfId="953"/>
    <cellStyle name="出力 2 2 2 6" xfId="954"/>
    <cellStyle name="出力 2 2 2 6 2" xfId="955"/>
    <cellStyle name="出力 2 2 2 7" xfId="956"/>
    <cellStyle name="出力 2 2 3" xfId="957"/>
    <cellStyle name="出力 2 2 3 2" xfId="958"/>
    <cellStyle name="出力 2 3" xfId="959"/>
    <cellStyle name="出力 2 3 2" xfId="960"/>
    <cellStyle name="出力 2 3 2 2" xfId="961"/>
    <cellStyle name="出力 2 3 3" xfId="962"/>
    <cellStyle name="出力 2 3 3 2" xfId="963"/>
    <cellStyle name="出力 2 3 4" xfId="964"/>
    <cellStyle name="出力 2 3 4 2" xfId="965"/>
    <cellStyle name="出力 2 3 5" xfId="966"/>
    <cellStyle name="出力 2 3 5 2" xfId="967"/>
    <cellStyle name="出力 2 3 6" xfId="968"/>
    <cellStyle name="出力 2 3 6 2" xfId="969"/>
    <cellStyle name="出力 2 3 7" xfId="970"/>
    <cellStyle name="出力 2 4" xfId="971"/>
    <cellStyle name="出力 2 4 2" xfId="972"/>
    <cellStyle name="出力 3" xfId="973"/>
    <cellStyle name="出力 3 2" xfId="974"/>
    <cellStyle name="出力 3 2 2" xfId="975"/>
    <cellStyle name="出力 3 2 2 2" xfId="976"/>
    <cellStyle name="出力 3 2 3" xfId="977"/>
    <cellStyle name="出力 3 2 3 2" xfId="978"/>
    <cellStyle name="出力 3 2 4" xfId="979"/>
    <cellStyle name="出力 3 2 4 2" xfId="980"/>
    <cellStyle name="出力 3 2 5" xfId="981"/>
    <cellStyle name="出力 3 2 5 2" xfId="982"/>
    <cellStyle name="出力 3 2 6" xfId="983"/>
    <cellStyle name="出力 3 2 6 2" xfId="984"/>
    <cellStyle name="出力 3 2 7" xfId="985"/>
    <cellStyle name="出力 3 3" xfId="986"/>
    <cellStyle name="出力 3 3 2" xfId="987"/>
    <cellStyle name="出力 3 4" xfId="988"/>
    <cellStyle name="出力 4" xfId="989"/>
    <cellStyle name="出力 4 2" xfId="990"/>
    <cellStyle name="出力 4 2 2" xfId="991"/>
    <cellStyle name="出力 4 3" xfId="992"/>
    <cellStyle name="出力 4 3 2" xfId="993"/>
    <cellStyle name="出力 4 4" xfId="994"/>
    <cellStyle name="出力 4 4 2" xfId="995"/>
    <cellStyle name="出力 4 5" xfId="996"/>
    <cellStyle name="出力 4 5 2" xfId="997"/>
    <cellStyle name="出力 4 6" xfId="998"/>
    <cellStyle name="出力 4 6 2" xfId="999"/>
    <cellStyle name="出力 4 7" xfId="1000"/>
    <cellStyle name="出力 5" xfId="1001"/>
    <cellStyle name="出力 6" xfId="1002"/>
    <cellStyle name="出力 7" xfId="1003"/>
    <cellStyle name="出力 8" xfId="1004"/>
    <cellStyle name="出力 9" xfId="1005"/>
    <cellStyle name="人月" xfId="1006"/>
    <cellStyle name="人月 2" xfId="1941"/>
    <cellStyle name="人月 3" xfId="1940"/>
    <cellStyle name="説明文 2" xfId="1007"/>
    <cellStyle name="説明文 3" xfId="1008"/>
    <cellStyle name="説明文 4" xfId="1009"/>
    <cellStyle name="説明文 5" xfId="1010"/>
    <cellStyle name="説明文 6" xfId="1011"/>
    <cellStyle name="説明文 7" xfId="1012"/>
    <cellStyle name="説明文 8" xfId="1013"/>
    <cellStyle name="説明文 9" xfId="1014"/>
    <cellStyle name="脱浦 [0.00]_laroux" xfId="1015"/>
    <cellStyle name="脱浦_laroux" xfId="1016"/>
    <cellStyle name="通貨 [0.00" xfId="1017"/>
    <cellStyle name="通貨 [0.00 2" xfId="1018"/>
    <cellStyle name="通貨 [0.00 3" xfId="1019"/>
    <cellStyle name="通貨 [0.00 4" xfId="1020"/>
    <cellStyle name="通貨 [0.00 5" xfId="1021"/>
    <cellStyle name="通貨 [0.00 6" xfId="1022"/>
    <cellStyle name="通貨 2" xfId="1023"/>
    <cellStyle name="通貨 2 2" xfId="1024"/>
    <cellStyle name="通貨 2 2 2" xfId="1025"/>
    <cellStyle name="通貨 2 2 3" xfId="1026"/>
    <cellStyle name="通貨 2 3" xfId="1027"/>
    <cellStyle name="通貨 2 4" xfId="1028"/>
    <cellStyle name="通貨 2 5" xfId="1029"/>
    <cellStyle name="通貨 3" xfId="1030"/>
    <cellStyle name="入力 2" xfId="1031"/>
    <cellStyle name="入力 2 2" xfId="1032"/>
    <cellStyle name="入力 2 2 2" xfId="1033"/>
    <cellStyle name="入力 2 2 2 2" xfId="1034"/>
    <cellStyle name="入力 2 2 2 2 2" xfId="1035"/>
    <cellStyle name="入力 2 2 2 3" xfId="1036"/>
    <cellStyle name="入力 2 2 2 3 2" xfId="1037"/>
    <cellStyle name="入力 2 2 2 4" xfId="1038"/>
    <cellStyle name="入力 2 2 2 4 2" xfId="1039"/>
    <cellStyle name="入力 2 2 2 5" xfId="1040"/>
    <cellStyle name="入力 2 2 2 5 2" xfId="1041"/>
    <cellStyle name="入力 2 2 2 6" xfId="1042"/>
    <cellStyle name="入力 2 2 2 6 2" xfId="1043"/>
    <cellStyle name="入力 2 2 2 7" xfId="1044"/>
    <cellStyle name="入力 2 2 3" xfId="1045"/>
    <cellStyle name="入力 2 2 3 2" xfId="1046"/>
    <cellStyle name="入力 2 2 4" xfId="1047"/>
    <cellStyle name="入力 2 3" xfId="1048"/>
    <cellStyle name="入力 2 3 2" xfId="1049"/>
    <cellStyle name="入力 2 3 2 2" xfId="1050"/>
    <cellStyle name="入力 2 3 3" xfId="1051"/>
    <cellStyle name="入力 2 3 3 2" xfId="1052"/>
    <cellStyle name="入力 2 3 4" xfId="1053"/>
    <cellStyle name="入力 2 3 4 2" xfId="1054"/>
    <cellStyle name="入力 2 3 5" xfId="1055"/>
    <cellStyle name="入力 2 3 5 2" xfId="1056"/>
    <cellStyle name="入力 2 3 6" xfId="1057"/>
    <cellStyle name="入力 2 3 6 2" xfId="1058"/>
    <cellStyle name="入力 2 3 7" xfId="1059"/>
    <cellStyle name="入力 2 4" xfId="1060"/>
    <cellStyle name="入力 2 4 2" xfId="1061"/>
    <cellStyle name="入力 2 5" xfId="1062"/>
    <cellStyle name="入力 3" xfId="1063"/>
    <cellStyle name="入力 3 2" xfId="1064"/>
    <cellStyle name="入力 3 2 2" xfId="1065"/>
    <cellStyle name="入力 3 2 2 2" xfId="1066"/>
    <cellStyle name="入力 3 2 3" xfId="1067"/>
    <cellStyle name="入力 3 2 3 2" xfId="1068"/>
    <cellStyle name="入力 3 2 4" xfId="1069"/>
    <cellStyle name="入力 3 2 4 2" xfId="1070"/>
    <cellStyle name="入力 3 2 5" xfId="1071"/>
    <cellStyle name="入力 3 2 5 2" xfId="1072"/>
    <cellStyle name="入力 3 2 6" xfId="1073"/>
    <cellStyle name="入力 3 2 6 2" xfId="1074"/>
    <cellStyle name="入力 3 2 7" xfId="1075"/>
    <cellStyle name="入力 3 3" xfId="1076"/>
    <cellStyle name="入力 3 3 2" xfId="1077"/>
    <cellStyle name="入力 3 4" xfId="1078"/>
    <cellStyle name="入力 4" xfId="1079"/>
    <cellStyle name="入力 4 2" xfId="1080"/>
    <cellStyle name="入力 4 2 2" xfId="1081"/>
    <cellStyle name="入力 4 3" xfId="1082"/>
    <cellStyle name="入力 4 3 2" xfId="1083"/>
    <cellStyle name="入力 4 4" xfId="1084"/>
    <cellStyle name="入力 4 4 2" xfId="1085"/>
    <cellStyle name="入力 4 5" xfId="1086"/>
    <cellStyle name="入力 4 5 2" xfId="1087"/>
    <cellStyle name="入力 4 6" xfId="1088"/>
    <cellStyle name="入力 4 6 2" xfId="1089"/>
    <cellStyle name="入力 4 7" xfId="1090"/>
    <cellStyle name="入力 5" xfId="1091"/>
    <cellStyle name="入力 6" xfId="1092"/>
    <cellStyle name="入力 7" xfId="1093"/>
    <cellStyle name="入力 8" xfId="1094"/>
    <cellStyle name="入力 9" xfId="1095"/>
    <cellStyle builtinId="0" name="標準" xfId="0"/>
    <cellStyle name="標準 10" xfId="1096"/>
    <cellStyle name="標準 10 2" xfId="1097"/>
    <cellStyle name="標準 10 3" xfId="14"/>
    <cellStyle name="標準 10 4" xfId="1098"/>
    <cellStyle name="標準 10 5" xfId="1099"/>
    <cellStyle name="標準 100" xfId="1100"/>
    <cellStyle name="標準 100 2" xfId="1101"/>
    <cellStyle name="標準 100 2 2" xfId="1102"/>
    <cellStyle name="標準 100 2 2 2" xfId="1103"/>
    <cellStyle name="標準 100 2 2 3" xfId="1104"/>
    <cellStyle name="標準 100 2 2 4" xfId="1105"/>
    <cellStyle name="標準 100 2 3" xfId="1106"/>
    <cellStyle name="標準 100 2 4" xfId="1107"/>
    <cellStyle name="標準 100 2 5" xfId="1108"/>
    <cellStyle name="標準 100 3" xfId="1109"/>
    <cellStyle name="標準 100 3 2" xfId="1110"/>
    <cellStyle name="標準 100 3 3" xfId="1111"/>
    <cellStyle name="標準 100 3 4" xfId="1112"/>
    <cellStyle name="標準 100 4" xfId="1113"/>
    <cellStyle name="標準 100 5" xfId="1114"/>
    <cellStyle name="標準 100 6" xfId="1115"/>
    <cellStyle name="標準 101" xfId="1116"/>
    <cellStyle name="標準 102" xfId="1117"/>
    <cellStyle name="標準 102 2" xfId="1118"/>
    <cellStyle name="標準 102 2 2" xfId="1119"/>
    <cellStyle name="標準 102 2 3" xfId="1120"/>
    <cellStyle name="標準 102 2 4" xfId="1121"/>
    <cellStyle name="標準 102 3" xfId="1122"/>
    <cellStyle name="標準 102 4" xfId="1123"/>
    <cellStyle name="標準 102 5" xfId="1124"/>
    <cellStyle name="標準 103" xfId="1125"/>
    <cellStyle name="標準 104" xfId="1126"/>
    <cellStyle name="標準 104 2" xfId="1127"/>
    <cellStyle name="標準 104 3" xfId="1128"/>
    <cellStyle name="標準 104 4" xfId="1129"/>
    <cellStyle name="標準 105" xfId="1130"/>
    <cellStyle name="標準 106" xfId="1131"/>
    <cellStyle name="標準 107" xfId="1132"/>
    <cellStyle name="標準 108" xfId="1133"/>
    <cellStyle name="標準 109" xfId="1134"/>
    <cellStyle name="標準 11" xfId="1135"/>
    <cellStyle name="標準 11 2" xfId="1136"/>
    <cellStyle name="標準 11 3" xfId="1137"/>
    <cellStyle name="標準 110" xfId="1138"/>
    <cellStyle name="標準 111" xfId="1139"/>
    <cellStyle name="標準 112" xfId="1140"/>
    <cellStyle name="標準 113" xfId="1141"/>
    <cellStyle name="標準 114" xfId="1142"/>
    <cellStyle name="標準 115" xfId="1143"/>
    <cellStyle name="標準 116" xfId="1144"/>
    <cellStyle name="標準 117" xfId="1145"/>
    <cellStyle name="標準 118" xfId="1146"/>
    <cellStyle name="標準 119" xfId="1147"/>
    <cellStyle name="標準 12" xfId="1148"/>
    <cellStyle name="標準 12 2" xfId="1149"/>
    <cellStyle name="標準 12 2 2" xfId="1150"/>
    <cellStyle name="標準 12 2 3" xfId="1151"/>
    <cellStyle name="標準 12 3" xfId="1152"/>
    <cellStyle name="標準 12 3 2" xfId="1153"/>
    <cellStyle name="標準 12 3 3" xfId="1154"/>
    <cellStyle name="標準 120" xfId="1155"/>
    <cellStyle name="標準 121" xfId="1156"/>
    <cellStyle name="標準 122" xfId="1157"/>
    <cellStyle name="標準 123" xfId="1158"/>
    <cellStyle name="標準 124" xfId="1159"/>
    <cellStyle name="標準 125" xfId="1160"/>
    <cellStyle name="標準 126" xfId="1161"/>
    <cellStyle name="標準 127" xfId="1162"/>
    <cellStyle name="標準 128" xfId="1163"/>
    <cellStyle name="標準 129" xfId="1164"/>
    <cellStyle name="標準 13" xfId="1165"/>
    <cellStyle name="標準 13 2" xfId="1166"/>
    <cellStyle name="標準 13 3" xfId="1167"/>
    <cellStyle name="標準 13 4" xfId="1168"/>
    <cellStyle name="標準 13 5" xfId="1169"/>
    <cellStyle name="標準 130" xfId="1170"/>
    <cellStyle name="標準 131" xfId="1171"/>
    <cellStyle name="標準 132" xfId="1937"/>
    <cellStyle name="標準 132 2" xfId="1943"/>
    <cellStyle name="標準 133" xfId="1944"/>
    <cellStyle name="標準 134" xfId="1946"/>
    <cellStyle name="標準 136" xfId="1172"/>
    <cellStyle name="標準 14" xfId="1173"/>
    <cellStyle name="標準 14 2" xfId="1174"/>
    <cellStyle name="標準 14 2 2" xfId="1175"/>
    <cellStyle name="標準 14 2 3" xfId="1176"/>
    <cellStyle name="標準 14 3" xfId="1177"/>
    <cellStyle name="標準 14 4" xfId="1178"/>
    <cellStyle name="標準 15" xfId="1179"/>
    <cellStyle name="標準 15 2" xfId="1180"/>
    <cellStyle name="標準 15 2 2" xfId="1181"/>
    <cellStyle name="標準 15 2 3" xfId="1182"/>
    <cellStyle name="標準 15 3" xfId="1183"/>
    <cellStyle name="標準 15 4" xfId="1184"/>
    <cellStyle name="標準 15 5" xfId="1185"/>
    <cellStyle name="標準 15 6" xfId="1186"/>
    <cellStyle name="標準 16" xfId="1187"/>
    <cellStyle name="標準 16 2" xfId="1188"/>
    <cellStyle name="標準 16 2 2" xfId="1189"/>
    <cellStyle name="標準 16 2 3" xfId="1190"/>
    <cellStyle name="標準 16 3" xfId="1191"/>
    <cellStyle name="標準 16 4" xfId="1192"/>
    <cellStyle name="標準 16 5" xfId="1193"/>
    <cellStyle name="標準 17" xfId="1194"/>
    <cellStyle name="標準 17 2" xfId="1195"/>
    <cellStyle name="標準 17 2 2" xfId="1196"/>
    <cellStyle name="標準 17 2 3" xfId="1197"/>
    <cellStyle name="標準 17 3" xfId="1198"/>
    <cellStyle name="標準 17 4" xfId="1199"/>
    <cellStyle name="標準 17 5" xfId="1200"/>
    <cellStyle name="標準 18" xfId="1201"/>
    <cellStyle name="標準 18 2" xfId="1202"/>
    <cellStyle name="標準 18 2 2" xfId="1203"/>
    <cellStyle name="標準 18 2 3" xfId="1204"/>
    <cellStyle name="標準 18 2 4" xfId="1205"/>
    <cellStyle name="標準 18 3" xfId="1206"/>
    <cellStyle name="標準 18 4" xfId="1207"/>
    <cellStyle name="標準 18 5" xfId="1208"/>
    <cellStyle name="標準 18 6" xfId="1209"/>
    <cellStyle name="標準 19" xfId="1210"/>
    <cellStyle name="標準 19 2" xfId="1211"/>
    <cellStyle name="標準 19 3" xfId="1212"/>
    <cellStyle name="標準 2" xfId="9"/>
    <cellStyle name="標準 2 10" xfId="1213"/>
    <cellStyle name="標準 2 11" xfId="1214"/>
    <cellStyle name="標準 2 12" xfId="1215"/>
    <cellStyle name="標準 2 13" xfId="1216"/>
    <cellStyle name="標準 2 2" xfId="10"/>
    <cellStyle name="標準 2 2 2" xfId="1217"/>
    <cellStyle name="標準 2 2 2 2" xfId="1218"/>
    <cellStyle name="標準 2 2 2 2 2" xfId="1219"/>
    <cellStyle name="標準 2 2 2 2 3" xfId="1220"/>
    <cellStyle name="標準 2 2 2 3" xfId="1221"/>
    <cellStyle name="標準 2 2 3" xfId="1222"/>
    <cellStyle name="標準 2 2 3 2" xfId="1223"/>
    <cellStyle name="標準 2 2 3 3" xfId="1224"/>
    <cellStyle name="標準 2 2 4" xfId="1225"/>
    <cellStyle name="標準 2 2 4 2" xfId="1226"/>
    <cellStyle name="標準 2 2 4 3" xfId="1227"/>
    <cellStyle name="標準 2 2 5" xfId="1228"/>
    <cellStyle name="標準 2 2 5 2" xfId="1229"/>
    <cellStyle name="標準 2 2 5 3" xfId="1230"/>
    <cellStyle name="標準 2 2 6" xfId="1231"/>
    <cellStyle name="標準 2 2 6 2" xfId="1232"/>
    <cellStyle name="標準 2 2 6 3" xfId="1233"/>
    <cellStyle name="標準 2 2 7" xfId="1234"/>
    <cellStyle name="標準 2 2 8" xfId="1235"/>
    <cellStyle name="標準 2 2_(別紙1)参加者テスト仕様書(JPN)_ver1.81" xfId="1236"/>
    <cellStyle name="標準 2 3" xfId="13"/>
    <cellStyle name="標準 2 3 2" xfId="1237"/>
    <cellStyle name="標準 2 3 2 2" xfId="1238"/>
    <cellStyle name="標準 2 3 3" xfId="1239"/>
    <cellStyle name="標準 2 3 3 2" xfId="1240"/>
    <cellStyle name="標準 2 3 3 3" xfId="1241"/>
    <cellStyle name="標準 2 3 4" xfId="1242"/>
    <cellStyle name="標準 2 4" xfId="1243"/>
    <cellStyle name="標準 2 4 2" xfId="1244"/>
    <cellStyle name="標準 2 4 2 2" xfId="1245"/>
    <cellStyle name="標準 2 4 3" xfId="1246"/>
    <cellStyle name="標準 2 5" xfId="1247"/>
    <cellStyle name="標準 2 5 2" xfId="1248"/>
    <cellStyle name="標準 2 5 3" xfId="1249"/>
    <cellStyle name="標準 2 6" xfId="1250"/>
    <cellStyle name="標準 2 6 2" xfId="1251"/>
    <cellStyle name="標準 2 6 3" xfId="1252"/>
    <cellStyle name="標準 2 6 4" xfId="1253"/>
    <cellStyle name="標準 2 7" xfId="1254"/>
    <cellStyle name="標準 2 7 2" xfId="1255"/>
    <cellStyle name="標準 2 8" xfId="1256"/>
    <cellStyle name="標準 2 8 2" xfId="1257"/>
    <cellStyle name="標準 2 9" xfId="1258"/>
    <cellStyle name="標準 2_(別紙1)参加者テスト仕様書(JPN)_ver1.81" xfId="1259"/>
    <cellStyle name="標準 20" xfId="1260"/>
    <cellStyle name="標準 20 2" xfId="1261"/>
    <cellStyle name="標準 20 3" xfId="1262"/>
    <cellStyle name="標準 20 4" xfId="1263"/>
    <cellStyle name="標準 20 5" xfId="1264"/>
    <cellStyle name="標準 21" xfId="1265"/>
    <cellStyle name="標準 21 2" xfId="1266"/>
    <cellStyle name="標準 21 2 2" xfId="1267"/>
    <cellStyle name="標準 21 3" xfId="1268"/>
    <cellStyle name="標準 21 3 2" xfId="1269"/>
    <cellStyle name="標準 21 4" xfId="1270"/>
    <cellStyle name="標準 21 5" xfId="1271"/>
    <cellStyle name="標準 22" xfId="1272"/>
    <cellStyle name="標準 22 2" xfId="1273"/>
    <cellStyle name="標準 22 3" xfId="1274"/>
    <cellStyle name="標準 23" xfId="1275"/>
    <cellStyle name="標準 23 2" xfId="1276"/>
    <cellStyle name="標準 23 3" xfId="1277"/>
    <cellStyle name="標準 24" xfId="1278"/>
    <cellStyle name="標準 24 2" xfId="1279"/>
    <cellStyle name="標準 24 3" xfId="1280"/>
    <cellStyle name="標準 25" xfId="1281"/>
    <cellStyle name="標準 26" xfId="1282"/>
    <cellStyle name="標準 27" xfId="1283"/>
    <cellStyle name="標準 28" xfId="1284"/>
    <cellStyle name="標準 29" xfId="1285"/>
    <cellStyle name="標準 3" xfId="11"/>
    <cellStyle name="標準 3 10" xfId="1286"/>
    <cellStyle name="標準 3 11" xfId="1287"/>
    <cellStyle name="標準 3 2" xfId="1288"/>
    <cellStyle name="標準 3 2 2" xfId="1289"/>
    <cellStyle name="標準 3 2 2 2" xfId="1290"/>
    <cellStyle name="標準 3 2 2 3" xfId="1291"/>
    <cellStyle name="標準 3 2 3" xfId="1292"/>
    <cellStyle name="標準 3 2 3 2" xfId="1293"/>
    <cellStyle name="標準 3 2 3 3" xfId="1294"/>
    <cellStyle name="標準 3 2 4" xfId="1295"/>
    <cellStyle name="標準 3 2 5" xfId="1296"/>
    <cellStyle name="標準 3 3" xfId="1297"/>
    <cellStyle name="標準 3 4" xfId="1298"/>
    <cellStyle name="標準 3 4 2" xfId="1299"/>
    <cellStyle name="標準 3 4 3" xfId="1300"/>
    <cellStyle name="標準 3 5" xfId="1301"/>
    <cellStyle name="標準 3 5 2" xfId="1302"/>
    <cellStyle name="標準 3 5 3" xfId="1303"/>
    <cellStyle name="標準 3 6" xfId="1304"/>
    <cellStyle name="標準 3 6 2" xfId="1305"/>
    <cellStyle name="標準 3 7" xfId="1306"/>
    <cellStyle name="標準 3 8" xfId="1307"/>
    <cellStyle name="標準 3 9" xfId="1308"/>
    <cellStyle name="標準 3_【Quick取得データ配信ツール(仮)】課題管理表（EUC）_20121210" xfId="1309"/>
    <cellStyle name="標準 30" xfId="1310"/>
    <cellStyle name="標準 31" xfId="1311"/>
    <cellStyle name="標準 31 2" xfId="1312"/>
    <cellStyle name="標準 31 3" xfId="1313"/>
    <cellStyle name="標準 32" xfId="1314"/>
    <cellStyle name="標準 32 2" xfId="1315"/>
    <cellStyle name="標準 32 3" xfId="1316"/>
    <cellStyle name="標準 33" xfId="1317"/>
    <cellStyle name="標準 33 2" xfId="1318"/>
    <cellStyle name="標準 33 3" xfId="1319"/>
    <cellStyle name="標準 34" xfId="1320"/>
    <cellStyle name="標準 34 2" xfId="1321"/>
    <cellStyle name="標準 34 3" xfId="1322"/>
    <cellStyle name="標準 35" xfId="1323"/>
    <cellStyle name="標準 35 2" xfId="1324"/>
    <cellStyle name="標準 35 3" xfId="1325"/>
    <cellStyle name="標準 36" xfId="1326"/>
    <cellStyle name="標準 36 2" xfId="1327"/>
    <cellStyle name="標準 36 3" xfId="1328"/>
    <cellStyle name="標準 37" xfId="1329"/>
    <cellStyle name="標準 37 2" xfId="1330"/>
    <cellStyle name="標準 37 3" xfId="1331"/>
    <cellStyle name="標準 38" xfId="1332"/>
    <cellStyle name="標準 39" xfId="1333"/>
    <cellStyle name="標準 39 2" xfId="1334"/>
    <cellStyle name="標準 39 3" xfId="1335"/>
    <cellStyle name="標準 4" xfId="16"/>
    <cellStyle name="標準 4 2" xfId="1336"/>
    <cellStyle name="標準 4 2 2" xfId="1337"/>
    <cellStyle name="標準 4 2 2 2" xfId="1338"/>
    <cellStyle name="標準 4 2 2 3" xfId="1339"/>
    <cellStyle name="標準 4 2 3" xfId="1340"/>
    <cellStyle name="標準 4 3" xfId="1341"/>
    <cellStyle name="標準 4 3 2" xfId="1342"/>
    <cellStyle name="標準 4 3 3" xfId="1343"/>
    <cellStyle name="標準 4 4" xfId="1344"/>
    <cellStyle name="標準 4 4 2" xfId="1345"/>
    <cellStyle name="標準 4 4 3" xfId="1346"/>
    <cellStyle name="標準 4 5" xfId="1347"/>
    <cellStyle name="標準 4 6" xfId="1348"/>
    <cellStyle name="標準 4 7" xfId="1942"/>
    <cellStyle name="標準 4_20121011__1_F⇒O_【証拠金１本化】課題管理（清算）" xfId="1349"/>
    <cellStyle name="標準 40" xfId="1350"/>
    <cellStyle name="標準 41" xfId="1351"/>
    <cellStyle name="標準 42" xfId="1352"/>
    <cellStyle name="標準 43" xfId="1353"/>
    <cellStyle name="標準 44" xfId="1354"/>
    <cellStyle name="標準 45" xfId="1355"/>
    <cellStyle name="標準 46" xfId="1356"/>
    <cellStyle name="標準 47" xfId="1357"/>
    <cellStyle name="標準 48" xfId="1358"/>
    <cellStyle name="標準 49" xfId="1359"/>
    <cellStyle name="標準 5" xfId="1360"/>
    <cellStyle name="標準 5 2" xfId="1361"/>
    <cellStyle name="標準 5 2 2" xfId="1362"/>
    <cellStyle name="標準 5 2 2 2" xfId="15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2"/>
    <cellStyle name="未定義 2" xfId="1925"/>
    <cellStyle name="未定義 3" xfId="1926"/>
    <cellStyle name="未定義_030_上場有価証券総括表_詳細設計書_府令改正対応" xfId="1927"/>
    <cellStyle name="良い 2" xfId="1928"/>
    <cellStyle name="良い 3" xfId="1929"/>
    <cellStyle name="良い 4" xfId="1930"/>
    <cellStyle name="良い 5" xfId="1931"/>
    <cellStyle name="良い 6" xfId="1932"/>
    <cellStyle name="良い 7" xfId="1933"/>
    <cellStyle name="良い 8" xfId="1934"/>
    <cellStyle name="良い 9" xfId="1935"/>
    <cellStyle name="표준_4.3.1_取引処理（取引処理制御１－１）" xfId="1936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21</xdr:col>
      <xdr:colOff>542925</xdr:colOff>
      <xdr:row>0</xdr:row>
      <xdr:rowOff>47625</xdr:rowOff>
    </xdr:from>
    <xdr:ext cx="4181475" cy="285750"/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70609C5-F533-469D-8D26-CDF541EDFE53}"/>
            </a:ext>
          </a:extLst>
        </xdr:cNvPr>
        <xdr:cNvSpPr/>
      </xdr:nvSpPr>
      <xdr:spPr>
        <a:xfrm>
          <a:off x="19535775" y="47625"/>
          <a:ext cx="4181475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AA36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bestFit="true" customWidth="true" style="1" width="10.25" collapsed="false"/>
    <col min="2" max="2" bestFit="true" customWidth="true" style="1" width="8.5" collapsed="false"/>
    <col min="3" max="4" customWidth="true" style="1" width="12.625" collapsed="false"/>
    <col min="5" max="5" bestFit="true" customWidth="true" style="1" width="5.0" collapsed="false"/>
    <col min="6" max="6" customWidth="true" style="1" width="15.25" collapsed="false"/>
    <col min="7" max="7" customWidth="true" style="1" width="5.0" collapsed="false"/>
    <col min="8" max="8" customWidth="true" style="1" width="15.25" collapsed="false"/>
    <col min="9" max="9" customWidth="true" style="1" width="5.0" collapsed="false"/>
    <col min="10" max="10" customWidth="true" style="1" width="15.25" collapsed="false"/>
    <col min="11" max="11" customWidth="true" style="1" width="5.0" collapsed="false"/>
    <col min="12" max="12" customWidth="true" style="1" width="15.25" collapsed="false"/>
    <col min="13" max="13" customWidth="true" style="1" width="5.0" collapsed="false"/>
    <col min="14" max="14" customWidth="true" style="1" width="15.25" collapsed="false"/>
    <col min="15" max="15" customWidth="true" style="1" width="5.0" collapsed="false"/>
    <col min="16" max="19" customWidth="true" style="1" width="15.25" collapsed="false"/>
    <col min="20" max="21" customWidth="true" style="1" width="19.0" collapsed="false"/>
    <col min="22" max="22" customWidth="true" style="1" width="15.25" collapsed="false"/>
    <col min="23" max="23" bestFit="true" customWidth="true" style="1" width="2.375" collapsed="false"/>
    <col min="24" max="26" customWidth="true" style="1" width="15.25" collapsed="false"/>
    <col min="27" max="27" customWidth="true" style="1" width="9.0" collapsed="false"/>
    <col min="28" max="16384" style="1" width="9.0" collapsed="false"/>
  </cols>
  <sheetData>
    <row customHeight="1" ht="30" r="1" spans="1:26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"/>
      <c r="M1" s="2"/>
      <c r="N1" s="2"/>
      <c r="O1" s="2"/>
      <c r="P1" s="2"/>
      <c r="Q1" s="2"/>
      <c r="R1" s="2"/>
      <c r="S1" s="2"/>
      <c r="T1" s="2"/>
      <c r="U1" s="3"/>
      <c r="V1" s="18"/>
      <c r="W1" s="18"/>
      <c r="X1" s="18"/>
      <c r="Y1" s="18"/>
      <c r="Z1" s="19"/>
    </row>
    <row customHeight="1" ht="30" r="2" spans="1:26">
      <c r="A2" s="26" t="s">
        <v>12</v>
      </c>
      <c r="B2" s="27"/>
      <c r="C2" s="27"/>
      <c r="D2" s="27"/>
      <c r="E2" s="27"/>
      <c r="F2" s="27"/>
      <c r="G2" s="27"/>
      <c r="H2" s="27"/>
      <c r="I2" s="27"/>
      <c r="J2" s="27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5"/>
    </row>
    <row customHeight="1" ht="14.1" r="3" spans="1:26">
      <c r="A3" s="24" t="s">
        <v>0</v>
      </c>
      <c r="B3" s="24" t="s">
        <v>30</v>
      </c>
      <c r="C3" s="24" t="s">
        <v>1</v>
      </c>
      <c r="D3" s="28" t="s">
        <v>18</v>
      </c>
      <c r="E3" s="23" t="s">
        <v>40</v>
      </c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4" t="s">
        <v>17</v>
      </c>
      <c r="R3" s="34" t="s">
        <v>2</v>
      </c>
      <c r="S3" s="34"/>
      <c r="T3" s="34" t="s">
        <v>24</v>
      </c>
      <c r="U3" s="34"/>
      <c r="V3" s="24" t="s">
        <v>19</v>
      </c>
      <c r="W3" s="28" t="s">
        <v>29</v>
      </c>
      <c r="X3" s="35"/>
      <c r="Y3" s="24" t="s">
        <v>3</v>
      </c>
      <c r="Z3" s="24" t="s">
        <v>20</v>
      </c>
    </row>
    <row customHeight="1" ht="9" r="4" spans="1:26">
      <c r="A4" s="25"/>
      <c r="B4" s="25"/>
      <c r="C4" s="25"/>
      <c r="D4" s="28"/>
      <c r="E4" s="30" t="s">
        <v>31</v>
      </c>
      <c r="F4" s="32" t="s">
        <v>4</v>
      </c>
      <c r="G4" s="30" t="s">
        <v>31</v>
      </c>
      <c r="H4" s="32" t="s">
        <v>33</v>
      </c>
      <c r="I4" s="22" t="s">
        <v>5</v>
      </c>
      <c r="J4" s="22"/>
      <c r="K4" s="30" t="s">
        <v>31</v>
      </c>
      <c r="L4" s="32" t="s">
        <v>36</v>
      </c>
      <c r="M4" s="22" t="s">
        <v>5</v>
      </c>
      <c r="N4" s="22"/>
      <c r="O4" s="30" t="s">
        <v>31</v>
      </c>
      <c r="P4" s="32" t="s">
        <v>37</v>
      </c>
      <c r="Q4" s="25"/>
      <c r="R4" s="24" t="s">
        <v>6</v>
      </c>
      <c r="S4" s="25" t="s">
        <v>26</v>
      </c>
      <c r="T4" s="24" t="s">
        <v>6</v>
      </c>
      <c r="U4" s="25" t="s">
        <v>27</v>
      </c>
      <c r="V4" s="25"/>
      <c r="W4" s="28"/>
      <c r="X4" s="35"/>
      <c r="Y4" s="25"/>
      <c r="Z4" s="25"/>
    </row>
    <row customHeight="1" ht="26.25" r="5" spans="1:26">
      <c r="A5" s="25"/>
      <c r="B5" s="25"/>
      <c r="C5" s="25"/>
      <c r="D5" s="29"/>
      <c r="E5" s="31"/>
      <c r="F5" s="33"/>
      <c r="G5" s="31"/>
      <c r="H5" s="33"/>
      <c r="I5" s="6" t="s">
        <v>34</v>
      </c>
      <c r="J5" s="7" t="s">
        <v>35</v>
      </c>
      <c r="K5" s="31"/>
      <c r="L5" s="33"/>
      <c r="M5" s="6" t="s">
        <v>34</v>
      </c>
      <c r="N5" s="7" t="s">
        <v>35</v>
      </c>
      <c r="O5" s="31"/>
      <c r="P5" s="33"/>
      <c r="Q5" s="25"/>
      <c r="R5" s="24"/>
      <c r="S5" s="25"/>
      <c r="T5" s="24"/>
      <c r="U5" s="25"/>
      <c r="V5" s="25"/>
      <c r="W5" s="28"/>
      <c r="X5" s="36"/>
      <c r="Y5" s="25"/>
      <c r="Z5" s="25"/>
    </row>
    <row customHeight="1" ht="24" r="6" spans="1:26">
      <c r="A6" s="8" t="s">
        <v>39</v>
      </c>
      <c r="B6" s="8" t="s">
        <v>41</v>
      </c>
      <c r="C6" s="8" t="s">
        <v>7</v>
      </c>
      <c r="D6" s="9" t="s">
        <v>44</v>
      </c>
      <c r="E6" s="6" t="s">
        <v>42</v>
      </c>
      <c r="F6" s="7" t="s">
        <v>32</v>
      </c>
      <c r="G6" s="6" t="s">
        <v>43</v>
      </c>
      <c r="H6" s="7" t="s">
        <v>8</v>
      </c>
      <c r="I6" s="6" t="s">
        <v>43</v>
      </c>
      <c r="J6" s="7" t="s">
        <v>9</v>
      </c>
      <c r="K6" s="6" t="s">
        <v>43</v>
      </c>
      <c r="L6" s="7" t="s">
        <v>10</v>
      </c>
      <c r="M6" s="6" t="s">
        <v>43</v>
      </c>
      <c r="N6" s="7" t="s">
        <v>9</v>
      </c>
      <c r="O6" s="6" t="s">
        <v>43</v>
      </c>
      <c r="P6" s="7" t="s">
        <v>11</v>
      </c>
      <c r="Q6" s="8" t="s">
        <v>14</v>
      </c>
      <c r="R6" s="8" t="s">
        <v>15</v>
      </c>
      <c r="S6" s="8" t="s">
        <v>16</v>
      </c>
      <c r="T6" s="8" t="s">
        <v>22</v>
      </c>
      <c r="U6" s="8" t="s">
        <v>23</v>
      </c>
      <c r="V6" s="8" t="s">
        <v>25</v>
      </c>
      <c r="W6" s="37" t="s">
        <v>28</v>
      </c>
      <c r="X6" s="38"/>
      <c r="Y6" s="8" t="s">
        <v>38</v>
      </c>
      <c r="Z6" s="8" t="s">
        <v>21</v>
      </c>
    </row>
    <row customHeight="1" ht="13.5" r="7" spans="1:26">
      <c r="A7" s="10" t="s">
        <v>45</v>
      </c>
      <c r="B7" s="10" t="s">
        <v>46</v>
      </c>
      <c r="C7" s="10" t="s">
        <v>47</v>
      </c>
      <c r="D7" s="11" t="n">
        <v>146.25</v>
      </c>
      <c r="E7" s="12" t="s">
        <v>48</v>
      </c>
      <c r="F7" s="13" t="s">
        <v>49</v>
      </c>
      <c r="G7" s="12" t="s">
        <v>48</v>
      </c>
      <c r="H7" s="13" t="s">
        <v>49</v>
      </c>
      <c r="I7" s="12"/>
      <c r="J7" s="13"/>
      <c r="K7" s="12" t="s">
        <v>48</v>
      </c>
      <c r="L7" s="13" t="s">
        <v>49</v>
      </c>
      <c r="M7" s="12"/>
      <c r="N7" s="13"/>
      <c r="O7" s="12" t="s">
        <v>48</v>
      </c>
      <c r="P7" s="13" t="s">
        <v>49</v>
      </c>
      <c r="Q7" s="14" t="n">
        <f>0.01</f>
        <v>0.01</v>
      </c>
      <c r="R7" s="15" t="n">
        <f>100</f>
        <v>100.0</v>
      </c>
      <c r="S7" s="15"/>
      <c r="T7" s="15" t="n">
        <f>1000000</f>
        <v>1000000.0</v>
      </c>
      <c r="U7" s="15"/>
      <c r="V7" s="15" t="str">
        <f>"－"</f>
        <v>－</v>
      </c>
      <c r="W7" s="12" t="s">
        <v>50</v>
      </c>
      <c r="X7" s="16" t="n">
        <f>201</f>
        <v>201.0</v>
      </c>
      <c r="Y7" s="17" t="n">
        <f>1</f>
        <v>1.0</v>
      </c>
      <c r="Z7" s="10" t="s">
        <v>51</v>
      </c>
    </row>
    <row r="8">
      <c r="A8" s="10" t="s">
        <v>45</v>
      </c>
      <c r="B8" s="10" t="s">
        <v>46</v>
      </c>
      <c r="C8" s="10" t="s">
        <v>47</v>
      </c>
      <c r="D8" s="11" t="n">
        <v>149.5</v>
      </c>
      <c r="E8" s="12" t="s">
        <v>52</v>
      </c>
      <c r="F8" s="13" t="s">
        <v>49</v>
      </c>
      <c r="G8" s="12" t="s">
        <v>52</v>
      </c>
      <c r="H8" s="13" t="s">
        <v>49</v>
      </c>
      <c r="I8" s="12"/>
      <c r="J8" s="13"/>
      <c r="K8" s="12" t="s">
        <v>52</v>
      </c>
      <c r="L8" s="13" t="s">
        <v>49</v>
      </c>
      <c r="M8" s="12"/>
      <c r="N8" s="13"/>
      <c r="O8" s="12" t="s">
        <v>52</v>
      </c>
      <c r="P8" s="13" t="s">
        <v>49</v>
      </c>
      <c r="Q8" s="14" t="n">
        <f>0.01</f>
        <v>0.01</v>
      </c>
      <c r="R8" s="15" t="n">
        <f>1</f>
        <v>1.0</v>
      </c>
      <c r="S8" s="15"/>
      <c r="T8" s="15" t="n">
        <f>10000</f>
        <v>10000.0</v>
      </c>
      <c r="U8" s="15"/>
      <c r="V8" s="15" t="str">
        <f>"－"</f>
        <v>－</v>
      </c>
      <c r="W8" s="12" t="s">
        <v>50</v>
      </c>
      <c r="X8" s="16" t="n">
        <f>1</f>
        <v>1.0</v>
      </c>
      <c r="Y8" s="17" t="n">
        <f>1</f>
        <v>1.0</v>
      </c>
      <c r="Z8" s="10" t="s">
        <v>51</v>
      </c>
    </row>
    <row r="9">
      <c r="A9" s="10" t="s">
        <v>45</v>
      </c>
      <c r="B9" s="10" t="s">
        <v>46</v>
      </c>
      <c r="C9" s="10" t="s">
        <v>47</v>
      </c>
      <c r="D9" s="11" t="n">
        <v>149.75</v>
      </c>
      <c r="E9" s="12"/>
      <c r="F9" s="13" t="s">
        <v>53</v>
      </c>
      <c r="G9" s="12"/>
      <c r="H9" s="13" t="s">
        <v>53</v>
      </c>
      <c r="I9" s="12"/>
      <c r="J9" s="13"/>
      <c r="K9" s="12"/>
      <c r="L9" s="13" t="s">
        <v>53</v>
      </c>
      <c r="M9" s="12"/>
      <c r="N9" s="13"/>
      <c r="O9" s="12"/>
      <c r="P9" s="13" t="s">
        <v>53</v>
      </c>
      <c r="Q9" s="14" t="str">
        <f>"－"</f>
        <v>－</v>
      </c>
      <c r="R9" s="15" t="str">
        <f>"－"</f>
        <v>－</v>
      </c>
      <c r="S9" s="15"/>
      <c r="T9" s="15" t="str">
        <f>"－"</f>
        <v>－</v>
      </c>
      <c r="U9" s="15"/>
      <c r="V9" s="15" t="str">
        <f>"－"</f>
        <v>－</v>
      </c>
      <c r="W9" s="12" t="s">
        <v>50</v>
      </c>
      <c r="X9" s="16" t="n">
        <f>20</f>
        <v>20.0</v>
      </c>
      <c r="Y9" s="17" t="str">
        <f>"－"</f>
        <v>－</v>
      </c>
      <c r="Z9" s="10" t="s">
        <v>51</v>
      </c>
    </row>
    <row r="10">
      <c r="A10" s="10" t="s">
        <v>45</v>
      </c>
      <c r="B10" s="10" t="s">
        <v>46</v>
      </c>
      <c r="C10" s="10" t="s">
        <v>47</v>
      </c>
      <c r="D10" s="11" t="n">
        <v>150.0</v>
      </c>
      <c r="E10" s="12" t="s">
        <v>54</v>
      </c>
      <c r="F10" s="13" t="s">
        <v>49</v>
      </c>
      <c r="G10" s="12" t="s">
        <v>54</v>
      </c>
      <c r="H10" s="13" t="s">
        <v>49</v>
      </c>
      <c r="I10" s="12"/>
      <c r="J10" s="13"/>
      <c r="K10" s="12" t="s">
        <v>54</v>
      </c>
      <c r="L10" s="13" t="s">
        <v>49</v>
      </c>
      <c r="M10" s="12"/>
      <c r="N10" s="13"/>
      <c r="O10" s="12" t="s">
        <v>54</v>
      </c>
      <c r="P10" s="13" t="s">
        <v>49</v>
      </c>
      <c r="Q10" s="14" t="n">
        <f>0.01</f>
        <v>0.01</v>
      </c>
      <c r="R10" s="15" t="n">
        <f>3</f>
        <v>3.0</v>
      </c>
      <c r="S10" s="15"/>
      <c r="T10" s="15" t="n">
        <f>30000</f>
        <v>30000.0</v>
      </c>
      <c r="U10" s="15"/>
      <c r="V10" s="15" t="str">
        <f>"－"</f>
        <v>－</v>
      </c>
      <c r="W10" s="12" t="s">
        <v>50</v>
      </c>
      <c r="X10" s="16" t="n">
        <f>5</f>
        <v>5.0</v>
      </c>
      <c r="Y10" s="17" t="n">
        <f>1</f>
        <v>1.0</v>
      </c>
      <c r="Z10" s="10" t="s">
        <v>51</v>
      </c>
    </row>
    <row r="11">
      <c r="A11" s="10" t="s">
        <v>45</v>
      </c>
      <c r="B11" s="10" t="s">
        <v>46</v>
      </c>
      <c r="C11" s="10" t="s">
        <v>47</v>
      </c>
      <c r="D11" s="11" t="n">
        <v>150.5</v>
      </c>
      <c r="E11" s="12" t="s">
        <v>55</v>
      </c>
      <c r="F11" s="13" t="s">
        <v>56</v>
      </c>
      <c r="G11" s="12" t="s">
        <v>55</v>
      </c>
      <c r="H11" s="13" t="s">
        <v>56</v>
      </c>
      <c r="I11" s="12"/>
      <c r="J11" s="13"/>
      <c r="K11" s="12" t="s">
        <v>57</v>
      </c>
      <c r="L11" s="13" t="s">
        <v>49</v>
      </c>
      <c r="M11" s="12"/>
      <c r="N11" s="13"/>
      <c r="O11" s="12" t="s">
        <v>58</v>
      </c>
      <c r="P11" s="13" t="s">
        <v>49</v>
      </c>
      <c r="Q11" s="14" t="n">
        <f>0.02</f>
        <v>0.02</v>
      </c>
      <c r="R11" s="15" t="n">
        <f>33</f>
        <v>33.0</v>
      </c>
      <c r="S11" s="15"/>
      <c r="T11" s="15" t="n">
        <f>1230000</f>
        <v>1230000.0</v>
      </c>
      <c r="U11" s="15"/>
      <c r="V11" s="15" t="str">
        <f>"－"</f>
        <v>－</v>
      </c>
      <c r="W11" s="12" t="s">
        <v>50</v>
      </c>
      <c r="X11" s="16" t="n">
        <f>48</f>
        <v>48.0</v>
      </c>
      <c r="Y11" s="17" t="n">
        <f>3</f>
        <v>3.0</v>
      </c>
      <c r="Z11" s="10" t="s">
        <v>51</v>
      </c>
    </row>
    <row r="12">
      <c r="A12" s="10" t="s">
        <v>45</v>
      </c>
      <c r="B12" s="10" t="s">
        <v>46</v>
      </c>
      <c r="C12" s="10" t="s">
        <v>47</v>
      </c>
      <c r="D12" s="11" t="n">
        <v>150.75</v>
      </c>
      <c r="E12" s="12" t="s">
        <v>52</v>
      </c>
      <c r="F12" s="13" t="s">
        <v>59</v>
      </c>
      <c r="G12" s="12" t="s">
        <v>52</v>
      </c>
      <c r="H12" s="13" t="s">
        <v>59</v>
      </c>
      <c r="I12" s="12"/>
      <c r="J12" s="13"/>
      <c r="K12" s="12" t="s">
        <v>57</v>
      </c>
      <c r="L12" s="13" t="s">
        <v>49</v>
      </c>
      <c r="M12" s="12"/>
      <c r="N12" s="13"/>
      <c r="O12" s="12" t="s">
        <v>57</v>
      </c>
      <c r="P12" s="13" t="s">
        <v>49</v>
      </c>
      <c r="Q12" s="14" t="n">
        <f>0.02</f>
        <v>0.02</v>
      </c>
      <c r="R12" s="15" t="n">
        <f>11</f>
        <v>11.0</v>
      </c>
      <c r="S12" s="15"/>
      <c r="T12" s="15" t="n">
        <f>130000</f>
        <v>130000.0</v>
      </c>
      <c r="U12" s="15"/>
      <c r="V12" s="15" t="str">
        <f>"－"</f>
        <v>－</v>
      </c>
      <c r="W12" s="12" t="s">
        <v>50</v>
      </c>
      <c r="X12" s="16" t="n">
        <f>11</f>
        <v>11.0</v>
      </c>
      <c r="Y12" s="17" t="n">
        <f>2</f>
        <v>2.0</v>
      </c>
      <c r="Z12" s="10" t="s">
        <v>51</v>
      </c>
    </row>
    <row r="13">
      <c r="A13" s="10" t="s">
        <v>45</v>
      </c>
      <c r="B13" s="10" t="s">
        <v>46</v>
      </c>
      <c r="C13" s="10" t="s">
        <v>47</v>
      </c>
      <c r="D13" s="11" t="n">
        <v>151.0</v>
      </c>
      <c r="E13" s="12" t="s">
        <v>55</v>
      </c>
      <c r="F13" s="13" t="s">
        <v>60</v>
      </c>
      <c r="G13" s="12" t="s">
        <v>55</v>
      </c>
      <c r="H13" s="13" t="s">
        <v>60</v>
      </c>
      <c r="I13" s="12"/>
      <c r="J13" s="13"/>
      <c r="K13" s="12" t="s">
        <v>61</v>
      </c>
      <c r="L13" s="13" t="s">
        <v>62</v>
      </c>
      <c r="M13" s="12"/>
      <c r="N13" s="13"/>
      <c r="O13" s="12" t="s">
        <v>57</v>
      </c>
      <c r="P13" s="13" t="s">
        <v>62</v>
      </c>
      <c r="Q13" s="14" t="n">
        <f>0.04</f>
        <v>0.04</v>
      </c>
      <c r="R13" s="15" t="n">
        <f>36</f>
        <v>36.0</v>
      </c>
      <c r="S13" s="15"/>
      <c r="T13" s="15" t="n">
        <f>1460000</f>
        <v>1460000.0</v>
      </c>
      <c r="U13" s="15"/>
      <c r="V13" s="15" t="str">
        <f>"－"</f>
        <v>－</v>
      </c>
      <c r="W13" s="12" t="s">
        <v>50</v>
      </c>
      <c r="X13" s="16" t="n">
        <f>80</f>
        <v>80.0</v>
      </c>
      <c r="Y13" s="17" t="n">
        <f>5</f>
        <v>5.0</v>
      </c>
      <c r="Z13" s="10" t="s">
        <v>51</v>
      </c>
    </row>
    <row r="14">
      <c r="A14" s="10" t="s">
        <v>45</v>
      </c>
      <c r="B14" s="10" t="s">
        <v>46</v>
      </c>
      <c r="C14" s="10" t="s">
        <v>47</v>
      </c>
      <c r="D14" s="11" t="n">
        <v>151.25</v>
      </c>
      <c r="E14" s="12" t="s">
        <v>55</v>
      </c>
      <c r="F14" s="13" t="s">
        <v>63</v>
      </c>
      <c r="G14" s="12" t="s">
        <v>55</v>
      </c>
      <c r="H14" s="13" t="s">
        <v>64</v>
      </c>
      <c r="I14" s="12"/>
      <c r="J14" s="13"/>
      <c r="K14" s="12" t="s">
        <v>65</v>
      </c>
      <c r="L14" s="13" t="s">
        <v>49</v>
      </c>
      <c r="M14" s="12"/>
      <c r="N14" s="13"/>
      <c r="O14" s="12" t="s">
        <v>65</v>
      </c>
      <c r="P14" s="13" t="s">
        <v>49</v>
      </c>
      <c r="Q14" s="14" t="n">
        <f>0.05</f>
        <v>0.05</v>
      </c>
      <c r="R14" s="15" t="n">
        <f>420</f>
        <v>420.0</v>
      </c>
      <c r="S14" s="15"/>
      <c r="T14" s="15" t="n">
        <f>19680000</f>
        <v>1.968E7</v>
      </c>
      <c r="U14" s="15"/>
      <c r="V14" s="15" t="str">
        <f>"－"</f>
        <v>－</v>
      </c>
      <c r="W14" s="12" t="s">
        <v>50</v>
      </c>
      <c r="X14" s="16" t="n">
        <f>295</f>
        <v>295.0</v>
      </c>
      <c r="Y14" s="17" t="n">
        <f>6</f>
        <v>6.0</v>
      </c>
      <c r="Z14" s="10" t="s">
        <v>51</v>
      </c>
    </row>
    <row r="15">
      <c r="A15" s="10" t="s">
        <v>45</v>
      </c>
      <c r="B15" s="10" t="s">
        <v>46</v>
      </c>
      <c r="C15" s="10" t="s">
        <v>47</v>
      </c>
      <c r="D15" s="11" t="n">
        <v>151.5</v>
      </c>
      <c r="E15" s="12" t="s">
        <v>55</v>
      </c>
      <c r="F15" s="13" t="s">
        <v>66</v>
      </c>
      <c r="G15" s="12" t="s">
        <v>55</v>
      </c>
      <c r="H15" s="13" t="s">
        <v>66</v>
      </c>
      <c r="I15" s="12" t="s">
        <v>54</v>
      </c>
      <c r="J15" s="13" t="s">
        <v>67</v>
      </c>
      <c r="K15" s="12" t="s">
        <v>68</v>
      </c>
      <c r="L15" s="13" t="s">
        <v>49</v>
      </c>
      <c r="M15" s="12" t="s">
        <v>69</v>
      </c>
      <c r="N15" s="13" t="s">
        <v>49</v>
      </c>
      <c r="O15" s="12" t="s">
        <v>70</v>
      </c>
      <c r="P15" s="13" t="s">
        <v>49</v>
      </c>
      <c r="Q15" s="14" t="n">
        <f>0.05</f>
        <v>0.05</v>
      </c>
      <c r="R15" s="15" t="n">
        <f>1299</f>
        <v>1299.0</v>
      </c>
      <c r="S15" s="15" t="n">
        <v>260.0</v>
      </c>
      <c r="T15" s="15" t="n">
        <f>62500000</f>
        <v>6.25E7</v>
      </c>
      <c r="U15" s="15" t="n">
        <v>1.05E7</v>
      </c>
      <c r="V15" s="15" t="str">
        <f>"－"</f>
        <v>－</v>
      </c>
      <c r="W15" s="12" t="s">
        <v>50</v>
      </c>
      <c r="X15" s="16" t="n">
        <f>465</f>
        <v>465.0</v>
      </c>
      <c r="Y15" s="17" t="n">
        <f>18</f>
        <v>18.0</v>
      </c>
      <c r="Z15" s="10" t="s">
        <v>51</v>
      </c>
    </row>
    <row r="16">
      <c r="A16" s="10" t="s">
        <v>45</v>
      </c>
      <c r="B16" s="10" t="s">
        <v>46</v>
      </c>
      <c r="C16" s="10" t="s">
        <v>47</v>
      </c>
      <c r="D16" s="11" t="n">
        <v>151.75</v>
      </c>
      <c r="E16" s="12" t="s">
        <v>55</v>
      </c>
      <c r="F16" s="13" t="s">
        <v>71</v>
      </c>
      <c r="G16" s="12" t="s">
        <v>55</v>
      </c>
      <c r="H16" s="13" t="s">
        <v>71</v>
      </c>
      <c r="I16" s="12" t="s">
        <v>54</v>
      </c>
      <c r="J16" s="13" t="s">
        <v>72</v>
      </c>
      <c r="K16" s="12" t="s">
        <v>73</v>
      </c>
      <c r="L16" s="13" t="s">
        <v>62</v>
      </c>
      <c r="M16" s="12" t="s">
        <v>61</v>
      </c>
      <c r="N16" s="13" t="s">
        <v>74</v>
      </c>
      <c r="O16" s="12" t="s">
        <v>70</v>
      </c>
      <c r="P16" s="13" t="s">
        <v>75</v>
      </c>
      <c r="Q16" s="14" t="n">
        <f>0.08</f>
        <v>0.08</v>
      </c>
      <c r="R16" s="15" t="n">
        <f>1974</f>
        <v>1974.0</v>
      </c>
      <c r="S16" s="15" t="n">
        <v>125.0</v>
      </c>
      <c r="T16" s="15" t="n">
        <f>176340000</f>
        <v>1.7634E8</v>
      </c>
      <c r="U16" s="15" t="n">
        <v>1.425E7</v>
      </c>
      <c r="V16" s="15" t="n">
        <f>448</f>
        <v>448.0</v>
      </c>
      <c r="W16" s="12" t="s">
        <v>50</v>
      </c>
      <c r="X16" s="16" t="str">
        <f>"－"</f>
        <v>－</v>
      </c>
      <c r="Y16" s="17" t="n">
        <f>20</f>
        <v>20.0</v>
      </c>
      <c r="Z16" s="10" t="s">
        <v>51</v>
      </c>
    </row>
    <row r="17">
      <c r="A17" s="10" t="s">
        <v>45</v>
      </c>
      <c r="B17" s="10" t="s">
        <v>46</v>
      </c>
      <c r="C17" s="10" t="s">
        <v>47</v>
      </c>
      <c r="D17" s="11" t="n">
        <v>152.0</v>
      </c>
      <c r="E17" s="12" t="s">
        <v>54</v>
      </c>
      <c r="F17" s="13" t="s">
        <v>76</v>
      </c>
      <c r="G17" s="12" t="s">
        <v>54</v>
      </c>
      <c r="H17" s="13" t="s">
        <v>76</v>
      </c>
      <c r="I17" s="12" t="s">
        <v>57</v>
      </c>
      <c r="J17" s="13" t="s">
        <v>77</v>
      </c>
      <c r="K17" s="12" t="s">
        <v>65</v>
      </c>
      <c r="L17" s="13" t="s">
        <v>60</v>
      </c>
      <c r="M17" s="12" t="s">
        <v>61</v>
      </c>
      <c r="N17" s="13" t="s">
        <v>78</v>
      </c>
      <c r="O17" s="12" t="s">
        <v>70</v>
      </c>
      <c r="P17" s="13" t="s">
        <v>79</v>
      </c>
      <c r="Q17" s="14" t="n">
        <f>0.16</f>
        <v>0.16</v>
      </c>
      <c r="R17" s="15" t="n">
        <f>612</f>
        <v>612.0</v>
      </c>
      <c r="S17" s="15" t="n">
        <v>215.0</v>
      </c>
      <c r="T17" s="15" t="n">
        <f>115195000</f>
        <v>1.15195E8</v>
      </c>
      <c r="U17" s="15" t="n">
        <v>4.7475E7</v>
      </c>
      <c r="V17" s="15" t="n">
        <f>451</f>
        <v>451.0</v>
      </c>
      <c r="W17" s="12" t="s">
        <v>50</v>
      </c>
      <c r="X17" s="16" t="str">
        <f>"－"</f>
        <v>－</v>
      </c>
      <c r="Y17" s="17" t="n">
        <f>13</f>
        <v>13.0</v>
      </c>
      <c r="Z17" s="10" t="s">
        <v>51</v>
      </c>
    </row>
    <row r="18">
      <c r="A18" s="10" t="s">
        <v>45</v>
      </c>
      <c r="B18" s="10" t="s">
        <v>46</v>
      </c>
      <c r="C18" s="10" t="s">
        <v>47</v>
      </c>
      <c r="D18" s="11" t="n">
        <v>152.25</v>
      </c>
      <c r="E18" s="12" t="s">
        <v>61</v>
      </c>
      <c r="F18" s="13" t="s">
        <v>80</v>
      </c>
      <c r="G18" s="12" t="s">
        <v>61</v>
      </c>
      <c r="H18" s="13" t="s">
        <v>80</v>
      </c>
      <c r="I18" s="12"/>
      <c r="J18" s="13"/>
      <c r="K18" s="12" t="s">
        <v>61</v>
      </c>
      <c r="L18" s="13" t="s">
        <v>80</v>
      </c>
      <c r="M18" s="12"/>
      <c r="N18" s="13"/>
      <c r="O18" s="12" t="s">
        <v>61</v>
      </c>
      <c r="P18" s="13" t="s">
        <v>80</v>
      </c>
      <c r="Q18" s="14" t="n">
        <f>0.25</f>
        <v>0.25</v>
      </c>
      <c r="R18" s="15" t="n">
        <f>1</f>
        <v>1.0</v>
      </c>
      <c r="S18" s="15"/>
      <c r="T18" s="15" t="n">
        <f>250000</f>
        <v>250000.0</v>
      </c>
      <c r="U18" s="15"/>
      <c r="V18" s="15" t="n">
        <f>1</f>
        <v>1.0</v>
      </c>
      <c r="W18" s="12" t="s">
        <v>50</v>
      </c>
      <c r="X18" s="16" t="str">
        <f>"－"</f>
        <v>－</v>
      </c>
      <c r="Y18" s="17" t="n">
        <f>1</f>
        <v>1.0</v>
      </c>
      <c r="Z18" s="10" t="s">
        <v>51</v>
      </c>
    </row>
    <row r="19">
      <c r="A19" s="10" t="s">
        <v>45</v>
      </c>
      <c r="B19" s="10" t="s">
        <v>46</v>
      </c>
      <c r="C19" s="10" t="s">
        <v>81</v>
      </c>
      <c r="D19" s="11" t="n">
        <v>146.75</v>
      </c>
      <c r="E19" s="12" t="s">
        <v>52</v>
      </c>
      <c r="F19" s="13" t="s">
        <v>59</v>
      </c>
      <c r="G19" s="12" t="s">
        <v>52</v>
      </c>
      <c r="H19" s="13" t="s">
        <v>59</v>
      </c>
      <c r="I19" s="12"/>
      <c r="J19" s="13"/>
      <c r="K19" s="12" t="s">
        <v>52</v>
      </c>
      <c r="L19" s="13" t="s">
        <v>59</v>
      </c>
      <c r="M19" s="12"/>
      <c r="N19" s="13"/>
      <c r="O19" s="12" t="s">
        <v>52</v>
      </c>
      <c r="P19" s="13" t="s">
        <v>59</v>
      </c>
      <c r="Q19" s="14" t="n">
        <f>0.03</f>
        <v>0.03</v>
      </c>
      <c r="R19" s="15" t="n">
        <f>1</f>
        <v>1.0</v>
      </c>
      <c r="S19" s="15"/>
      <c r="T19" s="15" t="n">
        <f>30000</f>
        <v>30000.0</v>
      </c>
      <c r="U19" s="15"/>
      <c r="V19" s="15" t="str">
        <f>"－"</f>
        <v>－</v>
      </c>
      <c r="W19" s="12"/>
      <c r="X19" s="16" t="n">
        <f>1</f>
        <v>1.0</v>
      </c>
      <c r="Y19" s="17" t="n">
        <f>1</f>
        <v>1.0</v>
      </c>
      <c r="Z19" s="10" t="s">
        <v>82</v>
      </c>
    </row>
    <row r="20">
      <c r="A20" s="10" t="s">
        <v>45</v>
      </c>
      <c r="B20" s="10" t="s">
        <v>46</v>
      </c>
      <c r="C20" s="10" t="s">
        <v>81</v>
      </c>
      <c r="D20" s="11" t="n">
        <v>148.25</v>
      </c>
      <c r="E20" s="12" t="s">
        <v>61</v>
      </c>
      <c r="F20" s="13" t="s">
        <v>62</v>
      </c>
      <c r="G20" s="12" t="s">
        <v>61</v>
      </c>
      <c r="H20" s="13" t="s">
        <v>62</v>
      </c>
      <c r="I20" s="12"/>
      <c r="J20" s="13"/>
      <c r="K20" s="12" t="s">
        <v>61</v>
      </c>
      <c r="L20" s="13" t="s">
        <v>62</v>
      </c>
      <c r="M20" s="12"/>
      <c r="N20" s="13"/>
      <c r="O20" s="12" t="s">
        <v>61</v>
      </c>
      <c r="P20" s="13" t="s">
        <v>62</v>
      </c>
      <c r="Q20" s="14" t="n">
        <f>0.02</f>
        <v>0.02</v>
      </c>
      <c r="R20" s="15" t="n">
        <f>1</f>
        <v>1.0</v>
      </c>
      <c r="S20" s="15"/>
      <c r="T20" s="15" t="n">
        <f>20000</f>
        <v>20000.0</v>
      </c>
      <c r="U20" s="15"/>
      <c r="V20" s="15" t="str">
        <f>"－"</f>
        <v>－</v>
      </c>
      <c r="W20" s="12"/>
      <c r="X20" s="16" t="n">
        <f>1</f>
        <v>1.0</v>
      </c>
      <c r="Y20" s="17" t="n">
        <f>1</f>
        <v>1.0</v>
      </c>
      <c r="Z20" s="10" t="s">
        <v>82</v>
      </c>
    </row>
    <row r="21">
      <c r="A21" s="10" t="s">
        <v>45</v>
      </c>
      <c r="B21" s="10" t="s">
        <v>46</v>
      </c>
      <c r="C21" s="10" t="s">
        <v>81</v>
      </c>
      <c r="D21" s="11" t="n">
        <v>148.75</v>
      </c>
      <c r="E21" s="12" t="s">
        <v>61</v>
      </c>
      <c r="F21" s="13" t="s">
        <v>49</v>
      </c>
      <c r="G21" s="12" t="s">
        <v>61</v>
      </c>
      <c r="H21" s="13" t="s">
        <v>49</v>
      </c>
      <c r="I21" s="12"/>
      <c r="J21" s="13"/>
      <c r="K21" s="12" t="s">
        <v>61</v>
      </c>
      <c r="L21" s="13" t="s">
        <v>49</v>
      </c>
      <c r="M21" s="12"/>
      <c r="N21" s="13"/>
      <c r="O21" s="12" t="s">
        <v>61</v>
      </c>
      <c r="P21" s="13" t="s">
        <v>49</v>
      </c>
      <c r="Q21" s="14" t="n">
        <f>0.01</f>
        <v>0.01</v>
      </c>
      <c r="R21" s="15" t="n">
        <f>1</f>
        <v>1.0</v>
      </c>
      <c r="S21" s="15"/>
      <c r="T21" s="15" t="n">
        <f>10000</f>
        <v>10000.0</v>
      </c>
      <c r="U21" s="15"/>
      <c r="V21" s="15" t="str">
        <f>"－"</f>
        <v>－</v>
      </c>
      <c r="W21" s="12"/>
      <c r="X21" s="16" t="n">
        <f>1</f>
        <v>1.0</v>
      </c>
      <c r="Y21" s="17" t="n">
        <f>1</f>
        <v>1.0</v>
      </c>
      <c r="Z21" s="10" t="s">
        <v>82</v>
      </c>
    </row>
    <row r="22">
      <c r="A22" s="10" t="s">
        <v>45</v>
      </c>
      <c r="B22" s="10" t="s">
        <v>46</v>
      </c>
      <c r="C22" s="10" t="s">
        <v>81</v>
      </c>
      <c r="D22" s="11" t="n">
        <v>150.0</v>
      </c>
      <c r="E22" s="12" t="s">
        <v>83</v>
      </c>
      <c r="F22" s="13" t="s">
        <v>56</v>
      </c>
      <c r="G22" s="12" t="s">
        <v>83</v>
      </c>
      <c r="H22" s="13" t="s">
        <v>56</v>
      </c>
      <c r="I22" s="12"/>
      <c r="J22" s="13"/>
      <c r="K22" s="12" t="s">
        <v>83</v>
      </c>
      <c r="L22" s="13" t="s">
        <v>56</v>
      </c>
      <c r="M22" s="12"/>
      <c r="N22" s="13"/>
      <c r="O22" s="12" t="s">
        <v>83</v>
      </c>
      <c r="P22" s="13" t="s">
        <v>56</v>
      </c>
      <c r="Q22" s="14" t="n">
        <f>0.04</f>
        <v>0.04</v>
      </c>
      <c r="R22" s="15" t="n">
        <f>2</f>
        <v>2.0</v>
      </c>
      <c r="S22" s="15"/>
      <c r="T22" s="15" t="n">
        <f>80000</f>
        <v>80000.0</v>
      </c>
      <c r="U22" s="15"/>
      <c r="V22" s="15" t="str">
        <f>"－"</f>
        <v>－</v>
      </c>
      <c r="W22" s="12"/>
      <c r="X22" s="16" t="n">
        <f>2</f>
        <v>2.0</v>
      </c>
      <c r="Y22" s="17" t="n">
        <f>1</f>
        <v>1.0</v>
      </c>
      <c r="Z22" s="10" t="s">
        <v>82</v>
      </c>
    </row>
    <row r="23">
      <c r="A23" s="10" t="s">
        <v>45</v>
      </c>
      <c r="B23" s="10" t="s">
        <v>46</v>
      </c>
      <c r="C23" s="10" t="s">
        <v>81</v>
      </c>
      <c r="D23" s="11" t="n">
        <v>151.0</v>
      </c>
      <c r="E23" s="12" t="s">
        <v>70</v>
      </c>
      <c r="F23" s="13" t="s">
        <v>84</v>
      </c>
      <c r="G23" s="12" t="s">
        <v>70</v>
      </c>
      <c r="H23" s="13" t="s">
        <v>85</v>
      </c>
      <c r="I23" s="12" t="s">
        <v>86</v>
      </c>
      <c r="J23" s="13" t="s">
        <v>85</v>
      </c>
      <c r="K23" s="12" t="s">
        <v>70</v>
      </c>
      <c r="L23" s="13" t="s">
        <v>84</v>
      </c>
      <c r="M23" s="12" t="s">
        <v>86</v>
      </c>
      <c r="N23" s="13" t="s">
        <v>85</v>
      </c>
      <c r="O23" s="12" t="s">
        <v>70</v>
      </c>
      <c r="P23" s="13" t="s">
        <v>85</v>
      </c>
      <c r="Q23" s="14" t="n">
        <f>0.07</f>
        <v>0.07</v>
      </c>
      <c r="R23" s="15" t="n">
        <f>320</f>
        <v>320.0</v>
      </c>
      <c r="S23" s="15" t="n">
        <v>100.0</v>
      </c>
      <c r="T23" s="15" t="n">
        <f>20100000</f>
        <v>2.01E7</v>
      </c>
      <c r="U23" s="15" t="n">
        <v>7000000.0</v>
      </c>
      <c r="V23" s="15" t="str">
        <f>"－"</f>
        <v>－</v>
      </c>
      <c r="W23" s="12"/>
      <c r="X23" s="16" t="n">
        <f>300</f>
        <v>300.0</v>
      </c>
      <c r="Y23" s="17" t="n">
        <f>1</f>
        <v>1.0</v>
      </c>
      <c r="Z23" s="10" t="s">
        <v>82</v>
      </c>
    </row>
    <row r="24">
      <c r="A24" s="10" t="s">
        <v>45</v>
      </c>
      <c r="B24" s="10" t="s">
        <v>46</v>
      </c>
      <c r="C24" s="10" t="s">
        <v>81</v>
      </c>
      <c r="D24" s="11" t="n">
        <v>151.25</v>
      </c>
      <c r="E24" s="12" t="s">
        <v>70</v>
      </c>
      <c r="F24" s="13" t="s">
        <v>64</v>
      </c>
      <c r="G24" s="12" t="s">
        <v>70</v>
      </c>
      <c r="H24" s="13" t="s">
        <v>64</v>
      </c>
      <c r="I24" s="12"/>
      <c r="J24" s="13"/>
      <c r="K24" s="12" t="s">
        <v>70</v>
      </c>
      <c r="L24" s="13" t="s">
        <v>64</v>
      </c>
      <c r="M24" s="12"/>
      <c r="N24" s="13"/>
      <c r="O24" s="12" t="s">
        <v>70</v>
      </c>
      <c r="P24" s="13" t="s">
        <v>64</v>
      </c>
      <c r="Q24" s="14" t="n">
        <f>0.1</f>
        <v>0.1</v>
      </c>
      <c r="R24" s="15" t="n">
        <f>10</f>
        <v>10.0</v>
      </c>
      <c r="S24" s="15"/>
      <c r="T24" s="15" t="n">
        <f>1000000</f>
        <v>1000000.0</v>
      </c>
      <c r="U24" s="15"/>
      <c r="V24" s="15" t="str">
        <f>"－"</f>
        <v>－</v>
      </c>
      <c r="W24" s="12"/>
      <c r="X24" s="16" t="n">
        <f>10</f>
        <v>10.0</v>
      </c>
      <c r="Y24" s="17" t="n">
        <f>1</f>
        <v>1.0</v>
      </c>
      <c r="Z24" s="10" t="s">
        <v>82</v>
      </c>
    </row>
    <row r="25">
      <c r="A25" s="10" t="s">
        <v>45</v>
      </c>
      <c r="B25" s="10" t="s">
        <v>46</v>
      </c>
      <c r="C25" s="10" t="s">
        <v>81</v>
      </c>
      <c r="D25" s="11" t="n">
        <v>151.5</v>
      </c>
      <c r="E25" s="12" t="s">
        <v>87</v>
      </c>
      <c r="F25" s="13" t="s">
        <v>88</v>
      </c>
      <c r="G25" s="12" t="s">
        <v>70</v>
      </c>
      <c r="H25" s="13" t="s">
        <v>89</v>
      </c>
      <c r="I25" s="12" t="s">
        <v>70</v>
      </c>
      <c r="J25" s="13" t="s">
        <v>90</v>
      </c>
      <c r="K25" s="12" t="s">
        <v>69</v>
      </c>
      <c r="L25" s="13" t="s">
        <v>72</v>
      </c>
      <c r="M25" s="12" t="s">
        <v>69</v>
      </c>
      <c r="N25" s="13" t="s">
        <v>88</v>
      </c>
      <c r="O25" s="12" t="s">
        <v>70</v>
      </c>
      <c r="P25" s="13" t="s">
        <v>91</v>
      </c>
      <c r="Q25" s="14" t="n">
        <f>0.15</f>
        <v>0.15</v>
      </c>
      <c r="R25" s="15" t="n">
        <f>313</f>
        <v>313.0</v>
      </c>
      <c r="S25" s="15" t="n">
        <v>240.0</v>
      </c>
      <c r="T25" s="15" t="n">
        <f>48750000</f>
        <v>4.875E7</v>
      </c>
      <c r="U25" s="15" t="n">
        <v>3.715E7</v>
      </c>
      <c r="V25" s="15" t="str">
        <f>"－"</f>
        <v>－</v>
      </c>
      <c r="W25" s="12"/>
      <c r="X25" s="16" t="n">
        <f>243</f>
        <v>243.0</v>
      </c>
      <c r="Y25" s="17" t="n">
        <f>3</f>
        <v>3.0</v>
      </c>
      <c r="Z25" s="10" t="s">
        <v>82</v>
      </c>
    </row>
    <row r="26">
      <c r="A26" s="10" t="s">
        <v>45</v>
      </c>
      <c r="B26" s="10" t="s">
        <v>46</v>
      </c>
      <c r="C26" s="10" t="s">
        <v>81</v>
      </c>
      <c r="D26" s="11" t="n">
        <v>151.75</v>
      </c>
      <c r="E26" s="12" t="s">
        <v>70</v>
      </c>
      <c r="F26" s="13" t="s">
        <v>92</v>
      </c>
      <c r="G26" s="12" t="s">
        <v>70</v>
      </c>
      <c r="H26" s="13" t="s">
        <v>92</v>
      </c>
      <c r="I26" s="12" t="s">
        <v>69</v>
      </c>
      <c r="J26" s="13" t="s">
        <v>91</v>
      </c>
      <c r="K26" s="12" t="s">
        <v>70</v>
      </c>
      <c r="L26" s="13" t="s">
        <v>92</v>
      </c>
      <c r="M26" s="12" t="s">
        <v>69</v>
      </c>
      <c r="N26" s="13" t="s">
        <v>91</v>
      </c>
      <c r="O26" s="12" t="s">
        <v>70</v>
      </c>
      <c r="P26" s="13" t="s">
        <v>92</v>
      </c>
      <c r="Q26" s="14" t="n">
        <f>0.3</f>
        <v>0.3</v>
      </c>
      <c r="R26" s="15" t="n">
        <f>33</f>
        <v>33.0</v>
      </c>
      <c r="S26" s="15" t="n">
        <v>23.0</v>
      </c>
      <c r="T26" s="15" t="n">
        <f>7600000</f>
        <v>7600000.0</v>
      </c>
      <c r="U26" s="15" t="n">
        <v>4600000.0</v>
      </c>
      <c r="V26" s="15" t="str">
        <f>"－"</f>
        <v>－</v>
      </c>
      <c r="W26" s="12"/>
      <c r="X26" s="16" t="n">
        <f>33</f>
        <v>33.0</v>
      </c>
      <c r="Y26" s="17" t="n">
        <f>1</f>
        <v>1.0</v>
      </c>
      <c r="Z26" s="10" t="s">
        <v>82</v>
      </c>
    </row>
    <row r="27">
      <c r="A27" s="10" t="s">
        <v>45</v>
      </c>
      <c r="B27" s="10" t="s">
        <v>93</v>
      </c>
      <c r="C27" s="10" t="s">
        <v>47</v>
      </c>
      <c r="D27" s="11" t="n">
        <v>151.75</v>
      </c>
      <c r="E27" s="12" t="s">
        <v>55</v>
      </c>
      <c r="F27" s="13" t="s">
        <v>92</v>
      </c>
      <c r="G27" s="12" t="s">
        <v>55</v>
      </c>
      <c r="H27" s="13" t="s">
        <v>92</v>
      </c>
      <c r="I27" s="12"/>
      <c r="J27" s="13"/>
      <c r="K27" s="12" t="s">
        <v>70</v>
      </c>
      <c r="L27" s="13" t="s">
        <v>49</v>
      </c>
      <c r="M27" s="12"/>
      <c r="N27" s="13"/>
      <c r="O27" s="12" t="s">
        <v>70</v>
      </c>
      <c r="P27" s="13" t="s">
        <v>49</v>
      </c>
      <c r="Q27" s="14" t="n">
        <f>0.14</f>
        <v>0.14</v>
      </c>
      <c r="R27" s="15" t="n">
        <f>145</f>
        <v>145.0</v>
      </c>
      <c r="S27" s="15"/>
      <c r="T27" s="15" t="n">
        <f>16400000</f>
        <v>1.64E7</v>
      </c>
      <c r="U27" s="15"/>
      <c r="V27" s="15" t="str">
        <f>"－"</f>
        <v>－</v>
      </c>
      <c r="W27" s="12" t="s">
        <v>50</v>
      </c>
      <c r="X27" s="16" t="n">
        <f>83</f>
        <v>83.0</v>
      </c>
      <c r="Y27" s="17" t="n">
        <f>5</f>
        <v>5.0</v>
      </c>
      <c r="Z27" s="10" t="s">
        <v>51</v>
      </c>
    </row>
    <row r="28">
      <c r="A28" s="10" t="s">
        <v>45</v>
      </c>
      <c r="B28" s="10" t="s">
        <v>93</v>
      </c>
      <c r="C28" s="10" t="s">
        <v>47</v>
      </c>
      <c r="D28" s="11" t="n">
        <v>152.0</v>
      </c>
      <c r="E28" s="12" t="s">
        <v>52</v>
      </c>
      <c r="F28" s="13" t="s">
        <v>94</v>
      </c>
      <c r="G28" s="12" t="s">
        <v>57</v>
      </c>
      <c r="H28" s="13" t="s">
        <v>80</v>
      </c>
      <c r="I28" s="12" t="s">
        <v>69</v>
      </c>
      <c r="J28" s="13" t="s">
        <v>49</v>
      </c>
      <c r="K28" s="12" t="s">
        <v>69</v>
      </c>
      <c r="L28" s="13" t="s">
        <v>49</v>
      </c>
      <c r="M28" s="12" t="s">
        <v>69</v>
      </c>
      <c r="N28" s="13" t="s">
        <v>49</v>
      </c>
      <c r="O28" s="12" t="s">
        <v>69</v>
      </c>
      <c r="P28" s="13" t="s">
        <v>49</v>
      </c>
      <c r="Q28" s="14" t="n">
        <f>0.15</f>
        <v>0.15</v>
      </c>
      <c r="R28" s="15" t="n">
        <f>1102</f>
        <v>1102.0</v>
      </c>
      <c r="S28" s="15" t="n">
        <v>150.0</v>
      </c>
      <c r="T28" s="15" t="n">
        <f>130930000</f>
        <v>1.3093E8</v>
      </c>
      <c r="U28" s="15" t="n">
        <v>1500000.0</v>
      </c>
      <c r="V28" s="15" t="str">
        <f>"－"</f>
        <v>－</v>
      </c>
      <c r="W28" s="12" t="s">
        <v>50</v>
      </c>
      <c r="X28" s="16" t="n">
        <f>572</f>
        <v>572.0</v>
      </c>
      <c r="Y28" s="17" t="n">
        <f>15</f>
        <v>15.0</v>
      </c>
      <c r="Z28" s="10" t="s">
        <v>51</v>
      </c>
    </row>
    <row r="29">
      <c r="A29" s="10" t="s">
        <v>45</v>
      </c>
      <c r="B29" s="10" t="s">
        <v>93</v>
      </c>
      <c r="C29" s="10" t="s">
        <v>47</v>
      </c>
      <c r="D29" s="11" t="n">
        <v>152.25</v>
      </c>
      <c r="E29" s="12" t="s">
        <v>55</v>
      </c>
      <c r="F29" s="13" t="s">
        <v>74</v>
      </c>
      <c r="G29" s="12" t="s">
        <v>57</v>
      </c>
      <c r="H29" s="13" t="s">
        <v>91</v>
      </c>
      <c r="I29" s="12" t="s">
        <v>58</v>
      </c>
      <c r="J29" s="13" t="s">
        <v>72</v>
      </c>
      <c r="K29" s="12" t="s">
        <v>83</v>
      </c>
      <c r="L29" s="13" t="s">
        <v>49</v>
      </c>
      <c r="M29" s="12" t="s">
        <v>87</v>
      </c>
      <c r="N29" s="13" t="s">
        <v>95</v>
      </c>
      <c r="O29" s="12" t="s">
        <v>96</v>
      </c>
      <c r="P29" s="13" t="s">
        <v>49</v>
      </c>
      <c r="Q29" s="14" t="n">
        <f>0.08</f>
        <v>0.08</v>
      </c>
      <c r="R29" s="15" t="n">
        <f>1602</f>
        <v>1602.0</v>
      </c>
      <c r="S29" s="15" t="n">
        <v>29.0</v>
      </c>
      <c r="T29" s="15" t="n">
        <f>153690000</f>
        <v>1.5369E8</v>
      </c>
      <c r="U29" s="15" t="n">
        <v>2930000.0</v>
      </c>
      <c r="V29" s="15" t="str">
        <f>"－"</f>
        <v>－</v>
      </c>
      <c r="W29" s="12" t="s">
        <v>50</v>
      </c>
      <c r="X29" s="16" t="n">
        <f>512</f>
        <v>512.0</v>
      </c>
      <c r="Y29" s="17" t="n">
        <f>18</f>
        <v>18.0</v>
      </c>
      <c r="Z29" s="10" t="s">
        <v>51</v>
      </c>
    </row>
    <row r="30">
      <c r="A30" s="10" t="s">
        <v>45</v>
      </c>
      <c r="B30" s="10" t="s">
        <v>93</v>
      </c>
      <c r="C30" s="10" t="s">
        <v>47</v>
      </c>
      <c r="D30" s="11" t="n">
        <v>152.5</v>
      </c>
      <c r="E30" s="12" t="s">
        <v>55</v>
      </c>
      <c r="F30" s="13" t="s">
        <v>56</v>
      </c>
      <c r="G30" s="12" t="s">
        <v>61</v>
      </c>
      <c r="H30" s="13" t="s">
        <v>74</v>
      </c>
      <c r="I30" s="12" t="s">
        <v>57</v>
      </c>
      <c r="J30" s="13" t="s">
        <v>97</v>
      </c>
      <c r="K30" s="12" t="s">
        <v>54</v>
      </c>
      <c r="L30" s="13" t="s">
        <v>59</v>
      </c>
      <c r="M30" s="12" t="s">
        <v>83</v>
      </c>
      <c r="N30" s="13" t="s">
        <v>98</v>
      </c>
      <c r="O30" s="12" t="s">
        <v>65</v>
      </c>
      <c r="P30" s="13" t="s">
        <v>56</v>
      </c>
      <c r="Q30" s="14" t="n">
        <f>0.05</f>
        <v>0.05</v>
      </c>
      <c r="R30" s="15" t="n">
        <f>1068</f>
        <v>1068.0</v>
      </c>
      <c r="S30" s="15" t="n">
        <v>210.0</v>
      </c>
      <c r="T30" s="15" t="n">
        <f>47050000</f>
        <v>4.705E7</v>
      </c>
      <c r="U30" s="15" t="n">
        <v>7750000.0</v>
      </c>
      <c r="V30" s="15" t="str">
        <f>"－"</f>
        <v>－</v>
      </c>
      <c r="W30" s="12" t="s">
        <v>50</v>
      </c>
      <c r="X30" s="16" t="n">
        <f>737</f>
        <v>737.0</v>
      </c>
      <c r="Y30" s="17" t="n">
        <f>12</f>
        <v>12.0</v>
      </c>
      <c r="Z30" s="10" t="s">
        <v>51</v>
      </c>
    </row>
    <row r="31">
      <c r="A31" s="10" t="s">
        <v>45</v>
      </c>
      <c r="B31" s="10" t="s">
        <v>93</v>
      </c>
      <c r="C31" s="10" t="s">
        <v>47</v>
      </c>
      <c r="D31" s="11" t="n">
        <v>152.75</v>
      </c>
      <c r="E31" s="12" t="s">
        <v>55</v>
      </c>
      <c r="F31" s="13" t="s">
        <v>56</v>
      </c>
      <c r="G31" s="12" t="s">
        <v>55</v>
      </c>
      <c r="H31" s="13" t="s">
        <v>56</v>
      </c>
      <c r="I31" s="12"/>
      <c r="J31" s="13"/>
      <c r="K31" s="12" t="s">
        <v>52</v>
      </c>
      <c r="L31" s="13" t="s">
        <v>49</v>
      </c>
      <c r="M31" s="12"/>
      <c r="N31" s="13"/>
      <c r="O31" s="12" t="s">
        <v>68</v>
      </c>
      <c r="P31" s="13" t="s">
        <v>49</v>
      </c>
      <c r="Q31" s="14" t="n">
        <f>0.02</f>
        <v>0.02</v>
      </c>
      <c r="R31" s="15" t="n">
        <f>58</f>
        <v>58.0</v>
      </c>
      <c r="S31" s="15"/>
      <c r="T31" s="15" t="n">
        <f>1650000</f>
        <v>1650000.0</v>
      </c>
      <c r="U31" s="15"/>
      <c r="V31" s="15" t="str">
        <f>"－"</f>
        <v>－</v>
      </c>
      <c r="W31" s="12" t="s">
        <v>50</v>
      </c>
      <c r="X31" s="16" t="n">
        <f>67</f>
        <v>67.0</v>
      </c>
      <c r="Y31" s="17" t="n">
        <f>6</f>
        <v>6.0</v>
      </c>
      <c r="Z31" s="10" t="s">
        <v>51</v>
      </c>
    </row>
    <row r="32">
      <c r="A32" s="10" t="s">
        <v>45</v>
      </c>
      <c r="B32" s="10" t="s">
        <v>93</v>
      </c>
      <c r="C32" s="10" t="s">
        <v>81</v>
      </c>
      <c r="D32" s="11" t="n">
        <v>151.5</v>
      </c>
      <c r="E32" s="12"/>
      <c r="F32" s="13" t="s">
        <v>53</v>
      </c>
      <c r="G32" s="12"/>
      <c r="H32" s="13" t="s">
        <v>53</v>
      </c>
      <c r="I32" s="12" t="s">
        <v>70</v>
      </c>
      <c r="J32" s="13" t="s">
        <v>99</v>
      </c>
      <c r="K32" s="12"/>
      <c r="L32" s="13" t="s">
        <v>53</v>
      </c>
      <c r="M32" s="12" t="s">
        <v>70</v>
      </c>
      <c r="N32" s="13" t="s">
        <v>99</v>
      </c>
      <c r="O32" s="12"/>
      <c r="P32" s="13" t="s">
        <v>53</v>
      </c>
      <c r="Q32" s="14" t="str">
        <f>"－"</f>
        <v>－</v>
      </c>
      <c r="R32" s="15" t="n">
        <f>40</f>
        <v>40.0</v>
      </c>
      <c r="S32" s="15" t="n">
        <v>40.0</v>
      </c>
      <c r="T32" s="15" t="n">
        <f>11200000</f>
        <v>1.12E7</v>
      </c>
      <c r="U32" s="15" t="n">
        <v>1.12E7</v>
      </c>
      <c r="V32" s="15" t="str">
        <f>"－"</f>
        <v>－</v>
      </c>
      <c r="W32" s="12"/>
      <c r="X32" s="16" t="n">
        <f>40</f>
        <v>40.0</v>
      </c>
      <c r="Y32" s="17" t="str">
        <f>"－"</f>
        <v>－</v>
      </c>
      <c r="Z32" s="10" t="s">
        <v>82</v>
      </c>
    </row>
    <row r="33">
      <c r="A33" s="10" t="s">
        <v>45</v>
      </c>
      <c r="B33" s="10" t="s">
        <v>93</v>
      </c>
      <c r="C33" s="10" t="s">
        <v>81</v>
      </c>
      <c r="D33" s="11" t="n">
        <v>151.75</v>
      </c>
      <c r="E33" s="12"/>
      <c r="F33" s="13" t="s">
        <v>53</v>
      </c>
      <c r="G33" s="12"/>
      <c r="H33" s="13" t="s">
        <v>53</v>
      </c>
      <c r="I33" s="12" t="s">
        <v>69</v>
      </c>
      <c r="J33" s="13" t="s">
        <v>92</v>
      </c>
      <c r="K33" s="12"/>
      <c r="L33" s="13" t="s">
        <v>53</v>
      </c>
      <c r="M33" s="12" t="s">
        <v>69</v>
      </c>
      <c r="N33" s="13" t="s">
        <v>92</v>
      </c>
      <c r="O33" s="12"/>
      <c r="P33" s="13" t="s">
        <v>53</v>
      </c>
      <c r="Q33" s="14" t="str">
        <f>"－"</f>
        <v>－</v>
      </c>
      <c r="R33" s="15" t="n">
        <f>23</f>
        <v>23.0</v>
      </c>
      <c r="S33" s="15" t="n">
        <v>23.0</v>
      </c>
      <c r="T33" s="15" t="n">
        <f>6900000</f>
        <v>6900000.0</v>
      </c>
      <c r="U33" s="15" t="n">
        <v>6900000.0</v>
      </c>
      <c r="V33" s="15" t="str">
        <f>"－"</f>
        <v>－</v>
      </c>
      <c r="W33" s="12"/>
      <c r="X33" s="16" t="n">
        <f>23</f>
        <v>23.0</v>
      </c>
      <c r="Y33" s="17" t="str">
        <f>"－"</f>
        <v>－</v>
      </c>
      <c r="Z33" s="10" t="s">
        <v>82</v>
      </c>
    </row>
    <row r="34">
      <c r="A34" s="10" t="s">
        <v>45</v>
      </c>
      <c r="B34" s="10" t="s">
        <v>93</v>
      </c>
      <c r="C34" s="10" t="s">
        <v>81</v>
      </c>
      <c r="D34" s="11" t="n">
        <v>152.0</v>
      </c>
      <c r="E34" s="12" t="s">
        <v>70</v>
      </c>
      <c r="F34" s="13" t="s">
        <v>72</v>
      </c>
      <c r="G34" s="12" t="s">
        <v>70</v>
      </c>
      <c r="H34" s="13" t="s">
        <v>72</v>
      </c>
      <c r="I34" s="12" t="s">
        <v>69</v>
      </c>
      <c r="J34" s="13" t="s">
        <v>71</v>
      </c>
      <c r="K34" s="12" t="s">
        <v>70</v>
      </c>
      <c r="L34" s="13" t="s">
        <v>74</v>
      </c>
      <c r="M34" s="12" t="s">
        <v>69</v>
      </c>
      <c r="N34" s="13" t="s">
        <v>71</v>
      </c>
      <c r="O34" s="12" t="s">
        <v>70</v>
      </c>
      <c r="P34" s="13" t="s">
        <v>74</v>
      </c>
      <c r="Q34" s="14" t="n">
        <f>0.09</f>
        <v>0.09</v>
      </c>
      <c r="R34" s="15" t="n">
        <f>203</f>
        <v>203.0</v>
      </c>
      <c r="S34" s="15" t="n">
        <v>150.0</v>
      </c>
      <c r="T34" s="15" t="n">
        <f>40860000</f>
        <v>4.086E7</v>
      </c>
      <c r="U34" s="15" t="n">
        <v>3.6E7</v>
      </c>
      <c r="V34" s="15" t="str">
        <f>"－"</f>
        <v>－</v>
      </c>
      <c r="W34" s="12"/>
      <c r="X34" s="16" t="n">
        <f>200</f>
        <v>200.0</v>
      </c>
      <c r="Y34" s="17" t="n">
        <f>1</f>
        <v>1.0</v>
      </c>
      <c r="Z34" s="10" t="s">
        <v>82</v>
      </c>
    </row>
    <row r="35">
      <c r="A35" s="10" t="s">
        <v>45</v>
      </c>
      <c r="B35" s="10" t="s">
        <v>93</v>
      </c>
      <c r="C35" s="10" t="s">
        <v>81</v>
      </c>
      <c r="D35" s="11" t="n">
        <v>152.25</v>
      </c>
      <c r="E35" s="12" t="s">
        <v>83</v>
      </c>
      <c r="F35" s="13" t="s">
        <v>75</v>
      </c>
      <c r="G35" s="12" t="s">
        <v>83</v>
      </c>
      <c r="H35" s="13" t="s">
        <v>75</v>
      </c>
      <c r="I35" s="12"/>
      <c r="J35" s="13"/>
      <c r="K35" s="12" t="s">
        <v>70</v>
      </c>
      <c r="L35" s="13" t="s">
        <v>84</v>
      </c>
      <c r="M35" s="12"/>
      <c r="N35" s="13"/>
      <c r="O35" s="12" t="s">
        <v>70</v>
      </c>
      <c r="P35" s="13" t="s">
        <v>84</v>
      </c>
      <c r="Q35" s="14" t="n">
        <f>0.09</f>
        <v>0.09</v>
      </c>
      <c r="R35" s="15" t="n">
        <f>205</f>
        <v>205.0</v>
      </c>
      <c r="S35" s="15"/>
      <c r="T35" s="15" t="n">
        <f>19950000</f>
        <v>1.995E7</v>
      </c>
      <c r="U35" s="15"/>
      <c r="V35" s="15" t="str">
        <f>"－"</f>
        <v>－</v>
      </c>
      <c r="W35" s="12"/>
      <c r="X35" s="16" t="n">
        <f>205</f>
        <v>205.0</v>
      </c>
      <c r="Y35" s="17" t="n">
        <f>3</f>
        <v>3.0</v>
      </c>
      <c r="Z35" s="10" t="s">
        <v>82</v>
      </c>
    </row>
    <row r="36">
      <c r="A36" s="10" t="s">
        <v>45</v>
      </c>
      <c r="B36" s="10" t="s">
        <v>93</v>
      </c>
      <c r="C36" s="10" t="s">
        <v>81</v>
      </c>
      <c r="D36" s="11" t="n">
        <v>152.5</v>
      </c>
      <c r="E36" s="12" t="s">
        <v>83</v>
      </c>
      <c r="F36" s="13" t="s">
        <v>63</v>
      </c>
      <c r="G36" s="12" t="s">
        <v>83</v>
      </c>
      <c r="H36" s="13" t="s">
        <v>63</v>
      </c>
      <c r="I36" s="12" t="s">
        <v>83</v>
      </c>
      <c r="J36" s="13" t="s">
        <v>100</v>
      </c>
      <c r="K36" s="12" t="s">
        <v>83</v>
      </c>
      <c r="L36" s="13" t="s">
        <v>60</v>
      </c>
      <c r="M36" s="12" t="s">
        <v>83</v>
      </c>
      <c r="N36" s="13" t="s">
        <v>100</v>
      </c>
      <c r="O36" s="12" t="s">
        <v>83</v>
      </c>
      <c r="P36" s="13" t="s">
        <v>60</v>
      </c>
      <c r="Q36" s="14" t="n">
        <f>0.06</f>
        <v>0.06</v>
      </c>
      <c r="R36" s="15" t="n">
        <f>160</f>
        <v>160.0</v>
      </c>
      <c r="S36" s="15" t="n">
        <v>100.0</v>
      </c>
      <c r="T36" s="15" t="n">
        <f>13300000</f>
        <v>1.33E7</v>
      </c>
      <c r="U36" s="15" t="n">
        <v>9500000.0</v>
      </c>
      <c r="V36" s="15" t="str">
        <f>"－"</f>
        <v>－</v>
      </c>
      <c r="W36" s="12"/>
      <c r="X36" s="16" t="n">
        <f>100</f>
        <v>100.0</v>
      </c>
      <c r="Y36" s="17" t="n">
        <f>1</f>
        <v>1.0</v>
      </c>
      <c r="Z36" s="10" t="s">
        <v>82</v>
      </c>
    </row>
  </sheetData>
  <mergeCells count="29">
    <mergeCell ref="W6:X6"/>
    <mergeCell ref="G4:G5"/>
    <mergeCell ref="H4:H5"/>
    <mergeCell ref="K4:K5"/>
    <mergeCell ref="L4:L5"/>
    <mergeCell ref="Q3:Q5"/>
    <mergeCell ref="R3:S3"/>
    <mergeCell ref="O4:O5"/>
    <mergeCell ref="P4:P5"/>
    <mergeCell ref="R4:R5"/>
    <mergeCell ref="Z3:Z5"/>
    <mergeCell ref="U4:U5"/>
    <mergeCell ref="T3:U3"/>
    <mergeCell ref="S4:S5"/>
    <mergeCell ref="T4:T5"/>
    <mergeCell ref="V3:V5"/>
    <mergeCell ref="Y3:Y5"/>
    <mergeCell ref="W3:X5"/>
    <mergeCell ref="A1:J1"/>
    <mergeCell ref="I4:J4"/>
    <mergeCell ref="E3:P3"/>
    <mergeCell ref="C3:C5"/>
    <mergeCell ref="A2:J2"/>
    <mergeCell ref="B3:B5"/>
    <mergeCell ref="A3:A5"/>
    <mergeCell ref="M4:N4"/>
    <mergeCell ref="D3:D5"/>
    <mergeCell ref="E4:E5"/>
    <mergeCell ref="F4:F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44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BO_DM0004</vt:lpstr>
      <vt:lpstr>BO_DM0004!Print_Titles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2018-03-22T08:58:35Z</cp:lastPrinted>
  <dcterms:modified xsi:type="dcterms:W3CDTF">2020-09-02T23:54:21Z</dcterms:modified>
</cp:coreProperties>
</file>