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<sst xmlns="http://schemas.openxmlformats.org/spreadsheetml/2006/main" count="1327" uniqueCount="413">
  <si>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</si>
  <si>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</si>
  <si>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</si>
  <si>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</si>
  <si>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</si>
  <si>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</si>
  <si>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</si>
  <si>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</si>
  <si>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</si>
  <si>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</si>
  <si>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</si>
  <si>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</si>
  <si>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</si>
  <si>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</si>
  <si>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</si>
  <si>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</si>
  <si>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</si>
  <si>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</si>
  <si>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</si>
  <si>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</si>
  <si>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</si>
  <si>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</si>
  <si>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</si>
  <si>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</si>
  <si>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</si>
  <si>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</si>
  <si>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</si>
  <si>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</si>
  <si>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</si>
  <si>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</si>
  <si>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</si>
  <si>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</si>
  <si>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</si>
  <si>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</si>
  <si>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</si>
  <si>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</si>
  <si>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</si>
  <si>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</si>
  <si>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</si>
  <si>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</si>
  <si>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</si>
  <si>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</si>
  <si>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</si>
  <si>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</si>
  <si>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</si>
  <si>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</si>
  <si>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2022/05</t>
  </si>
  <si>
    <t>日経225先物</t>
  </si>
  <si>
    <t>Nikkei 225 Futures</t>
  </si>
  <si>
    <t>2022/06</t>
  </si>
  <si>
    <t>2017/06/09</t>
  </si>
  <si>
    <t>2022/06/09</t>
  </si>
  <si>
    <t>02</t>
  </si>
  <si>
    <t>26,990</t>
  </si>
  <si>
    <t>31</t>
  </si>
  <si>
    <t>27,470</t>
  </si>
  <si>
    <t>27,460.0000</t>
  </si>
  <si>
    <t>13</t>
  </si>
  <si>
    <t>25,540</t>
  </si>
  <si>
    <t>25,540.0000</t>
  </si>
  <si>
    <t>27,260</t>
  </si>
  <si>
    <t>2022/09</t>
  </si>
  <si>
    <t>2021/03/12</t>
  </si>
  <si>
    <t>2022/09/08</t>
  </si>
  <si>
    <t>26,930</t>
  </si>
  <si>
    <t>27,410</t>
  </si>
  <si>
    <t>27,380.1000</t>
  </si>
  <si>
    <t>25,480</t>
  </si>
  <si>
    <t>27,200</t>
  </si>
  <si>
    <t>2022/12</t>
  </si>
  <si>
    <t>2017/12/08</t>
  </si>
  <si>
    <t>2022/12/08</t>
  </si>
  <si>
    <t>26,840</t>
  </si>
  <si>
    <t>27,120</t>
  </si>
  <si>
    <t>30</t>
  </si>
  <si>
    <t>27,058.0000</t>
  </si>
  <si>
    <t>12</t>
  </si>
  <si>
    <t>25,450</t>
  </si>
  <si>
    <t>25,465.5000</t>
  </si>
  <si>
    <t>27,040</t>
  </si>
  <si>
    <t>2023/03</t>
  </si>
  <si>
    <t>2021/09/10</t>
  </si>
  <si>
    <t>2023/03/09</t>
  </si>
  <si>
    <t>26,360</t>
  </si>
  <si>
    <t>27,100</t>
  </si>
  <si>
    <t>09</t>
  </si>
  <si>
    <t>26,768.0000</t>
  </si>
  <si>
    <t>25,310</t>
  </si>
  <si>
    <t>26,000.0000</t>
  </si>
  <si>
    <t>26,940</t>
  </si>
  <si>
    <t>2023/06</t>
  </si>
  <si>
    <t>2018/06/08</t>
  </si>
  <si>
    <t>2023/06/08</t>
  </si>
  <si>
    <t>26,710</t>
  </si>
  <si>
    <t>23</t>
  </si>
  <si>
    <t>26,326.0000</t>
  </si>
  <si>
    <t>26,700</t>
  </si>
  <si>
    <t>20</t>
  </si>
  <si>
    <t>25,600.0000</t>
  </si>
  <si>
    <t>2023/09</t>
  </si>
  <si>
    <t>2022/03/11</t>
  </si>
  <si>
    <t>2023/09/07</t>
  </si>
  <si>
    <t>－</t>
  </si>
  <si>
    <t>2023/12</t>
  </si>
  <si>
    <t>2018/07/17</t>
  </si>
  <si>
    <t>2023/12/07</t>
  </si>
  <si>
    <t>26,390</t>
  </si>
  <si>
    <t>26,500.0000</t>
  </si>
  <si>
    <t>24,928.0000</t>
  </si>
  <si>
    <t>2024/06</t>
  </si>
  <si>
    <t>2024/06/13</t>
  </si>
  <si>
    <t>26,030</t>
  </si>
  <si>
    <t>10</t>
  </si>
  <si>
    <t>25,320</t>
  </si>
  <si>
    <t>2024/12</t>
  </si>
  <si>
    <t>2024/12/12</t>
  </si>
  <si>
    <t>25,950.0000</t>
  </si>
  <si>
    <t>24,413.0000</t>
  </si>
  <si>
    <t>2025/06</t>
  </si>
  <si>
    <t>2025/06/12</t>
  </si>
  <si>
    <t>2025/12</t>
  </si>
  <si>
    <t>2025/12/11</t>
  </si>
  <si>
    <t>25,172.0000</t>
  </si>
  <si>
    <t>16</t>
  </si>
  <si>
    <t>24,685.0000</t>
  </si>
  <si>
    <t>2026/06</t>
  </si>
  <si>
    <t>2026/06/11</t>
  </si>
  <si>
    <t>24,960</t>
  </si>
  <si>
    <t>25,040</t>
  </si>
  <si>
    <t>2026/12</t>
  </si>
  <si>
    <t>2018/12/14</t>
  </si>
  <si>
    <t>2026/12/10</t>
  </si>
  <si>
    <t>24</t>
  </si>
  <si>
    <t>24,585.0000</t>
  </si>
  <si>
    <t>23,902.0000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</si>
  <si>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</si>
  <si>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</si>
  <si>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</si>
  <si>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</si>
  <si>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</si>
  <si>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</si>
  <si>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</si>
  <si>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</si>
  <si>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</si>
  <si>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</si>
  <si>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</si>
  <si>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</si>
  <si>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2029/06</t>
  </si>
  <si>
    <t>2021/06/11</t>
  </si>
  <si>
    <t>2029/06/07</t>
  </si>
  <si>
    <t>2029/12</t>
  </si>
  <si>
    <t>2021/12/10</t>
  </si>
  <si>
    <t>2029/12/13</t>
  </si>
  <si>
    <t>日経225mini</t>
  </si>
  <si>
    <t>Nikkei 225 mini</t>
  </si>
  <si>
    <t>2022/01/14</t>
  </si>
  <si>
    <t>2022/05/12</t>
  </si>
  <si>
    <t>27,000</t>
  </si>
  <si>
    <t>27,380</t>
  </si>
  <si>
    <t>27,380.0000</t>
  </si>
  <si>
    <t>25,680</t>
  </si>
  <si>
    <t>25,690.0000</t>
  </si>
  <si>
    <t>25,700</t>
  </si>
  <si>
    <t>*</t>
  </si>
  <si>
    <t>26,995</t>
  </si>
  <si>
    <t>27,475</t>
  </si>
  <si>
    <t>27,475.0000</t>
  </si>
  <si>
    <t>25,535</t>
  </si>
  <si>
    <t>25,535.0000</t>
  </si>
  <si>
    <t>2022/07</t>
  </si>
  <si>
    <t>2022/02/10</t>
  </si>
  <si>
    <t>2022/07/07</t>
  </si>
  <si>
    <t>26,950</t>
  </si>
  <si>
    <t>27,435</t>
  </si>
  <si>
    <t>27,414.9000</t>
  </si>
  <si>
    <t>25,495</t>
  </si>
  <si>
    <t>25,500.0000</t>
  </si>
  <si>
    <t>27,225</t>
  </si>
  <si>
    <t>2022/08</t>
  </si>
  <si>
    <t>2022/04/08</t>
  </si>
  <si>
    <t>2022/08/10</t>
  </si>
  <si>
    <t>27,020</t>
  </si>
  <si>
    <t>27,595</t>
  </si>
  <si>
    <t>27,415.0000</t>
  </si>
  <si>
    <t>25,500</t>
  </si>
  <si>
    <t>25,560.0000</t>
  </si>
  <si>
    <t>27,235</t>
  </si>
  <si>
    <t>26,935</t>
  </si>
  <si>
    <t>27,415</t>
  </si>
  <si>
    <t>27,410.0000</t>
  </si>
  <si>
    <t>25,475</t>
  </si>
  <si>
    <t>25,810.0000</t>
  </si>
  <si>
    <t>27,195</t>
  </si>
  <si>
    <t>2022/10</t>
  </si>
  <si>
    <t>2022/05/13</t>
  </si>
  <si>
    <t>2022/10/13</t>
  </si>
  <si>
    <t>26,240</t>
  </si>
  <si>
    <t>27,165</t>
  </si>
  <si>
    <t>25,840</t>
  </si>
  <si>
    <t>26,975</t>
  </si>
  <si>
    <t>26,730</t>
  </si>
  <si>
    <t>27,175</t>
  </si>
  <si>
    <t>25,260</t>
  </si>
  <si>
    <t>26,560</t>
  </si>
  <si>
    <t>27,110</t>
  </si>
  <si>
    <t>25,215</t>
  </si>
  <si>
    <t>26,960</t>
  </si>
  <si>
    <t>26,400</t>
  </si>
  <si>
    <t>26,850</t>
  </si>
  <si>
    <t>25,000</t>
  </si>
  <si>
    <t>26,670</t>
  </si>
  <si>
    <t>26,430</t>
  </si>
  <si>
    <t>26,785</t>
  </si>
  <si>
    <t>24,900</t>
  </si>
  <si>
    <t>26,100</t>
  </si>
  <si>
    <t>26,550</t>
  </si>
  <si>
    <t>24,760</t>
  </si>
  <si>
    <t>26,000</t>
  </si>
  <si>
    <t>26,275</t>
  </si>
  <si>
    <t>24,500</t>
  </si>
  <si>
    <t>26,155</t>
  </si>
  <si>
    <t>24,795</t>
  </si>
  <si>
    <t>25,910</t>
  </si>
  <si>
    <t>24,215</t>
  </si>
  <si>
    <t>25,645</t>
  </si>
  <si>
    <t>24,450</t>
  </si>
  <si>
    <t>25,050</t>
  </si>
  <si>
    <t>25,205</t>
  </si>
  <si>
    <t>11</t>
  </si>
  <si>
    <t>24,480</t>
  </si>
  <si>
    <t>26</t>
  </si>
  <si>
    <t>24,880</t>
  </si>
  <si>
    <t>24,790</t>
  </si>
  <si>
    <t>27</t>
  </si>
  <si>
    <t>24,910</t>
  </si>
  <si>
    <t>23,760</t>
  </si>
  <si>
    <t>23,550</t>
  </si>
  <si>
    <t>TOPIX先物</t>
  </si>
  <si>
    <t>TOPIX Futures</t>
  </si>
  <si>
    <t>1,912.0</t>
  </si>
  <si>
    <t>1,939.0</t>
  </si>
  <si>
    <t>1,934.0000</t>
  </si>
  <si>
    <t>1,814.0</t>
  </si>
  <si>
    <t>1,818.0000</t>
  </si>
  <si>
    <t>1,909.0</t>
  </si>
  <si>
    <t>1,868.5</t>
  </si>
  <si>
    <t>1,921.0</t>
  </si>
  <si>
    <t>1,919.0000</t>
  </si>
  <si>
    <t>1,865.0</t>
  </si>
  <si>
    <t>17</t>
  </si>
  <si>
    <t>1,866.1000</t>
  </si>
  <si>
    <t>1,907.5</t>
  </si>
  <si>
    <t>ミニTOPIX先物</t>
  </si>
  <si>
    <t>mini-TOPIX Futures</t>
  </si>
  <si>
    <t>1,911.25</t>
  </si>
  <si>
    <t>1,939.00</t>
  </si>
  <si>
    <t>1,936.5000</t>
  </si>
  <si>
    <t>1,814.00</t>
  </si>
  <si>
    <t>1,814.5000</t>
  </si>
  <si>
    <t>1,912.00</t>
  </si>
  <si>
    <t>1,905.50</t>
  </si>
  <si>
    <t>1,922.75</t>
  </si>
  <si>
    <t>1,815.00</t>
  </si>
  <si>
    <t>1,909.00</t>
  </si>
  <si>
    <t>JPX日経インデックス400先物</t>
  </si>
  <si>
    <t>JPX-Nikkei Index 400 Futures</t>
  </si>
  <si>
    <t>17,245</t>
  </si>
  <si>
    <t>17,475</t>
  </si>
  <si>
    <t>17,455.0000</t>
  </si>
  <si>
    <t>16,355</t>
  </si>
  <si>
    <t>16,375.0000</t>
  </si>
  <si>
    <t>17,220</t>
  </si>
  <si>
    <t>18</t>
  </si>
  <si>
    <t>17,005</t>
  </si>
  <si>
    <t>17,095</t>
  </si>
  <si>
    <t>TOPIX Core30先物</t>
  </si>
  <si>
    <t>TOPIX Core30 Futures</t>
  </si>
  <si>
    <t>東証銀行業株価指数先物</t>
  </si>
  <si>
    <t>TOPIX Banks Index Futures</t>
  </si>
  <si>
    <t>156.0</t>
  </si>
  <si>
    <t>160.6300</t>
  </si>
  <si>
    <t>154.3</t>
  </si>
  <si>
    <t>151.7606</t>
  </si>
  <si>
    <t>154.4</t>
  </si>
  <si>
    <t>東証REIT指数先物</t>
  </si>
  <si>
    <t>TSE REIT Index Futures</t>
  </si>
  <si>
    <t>1,952.0</t>
  </si>
  <si>
    <t>2,022.5</t>
  </si>
  <si>
    <t>2,006.0000</t>
  </si>
  <si>
    <t>1,926.5</t>
  </si>
  <si>
    <t>1,924.8700</t>
  </si>
  <si>
    <t>2,016.5</t>
  </si>
  <si>
    <t>RNプライム指数先物</t>
  </si>
  <si>
    <t>RN Prime Index Futures</t>
  </si>
  <si>
    <t>東証マザーズ指数先物</t>
  </si>
  <si>
    <t>TSE Mothers Index Futures</t>
  </si>
  <si>
    <t>697.0</t>
  </si>
  <si>
    <t>709.0</t>
  </si>
  <si>
    <t>709.0000</t>
  </si>
  <si>
    <t>603.0</t>
  </si>
  <si>
    <t>603.0000</t>
  </si>
  <si>
    <t>672.0</t>
  </si>
  <si>
    <t>692.0</t>
  </si>
  <si>
    <t>705.0</t>
  </si>
  <si>
    <t>600.0</t>
  </si>
  <si>
    <t>668.0</t>
  </si>
  <si>
    <t>648.0</t>
  </si>
  <si>
    <t>671.0</t>
  </si>
  <si>
    <t>670.0</t>
  </si>
  <si>
    <t>NYダウ先物</t>
  </si>
  <si>
    <t>DJIA Futures</t>
  </si>
  <si>
    <t>2021/06/21</t>
  </si>
  <si>
    <t>2022/06/17</t>
  </si>
  <si>
    <t>33,448</t>
  </si>
  <si>
    <t>33,922</t>
  </si>
  <si>
    <t>33,879.0000</t>
  </si>
  <si>
    <t>30,579</t>
  </si>
  <si>
    <t>30,647.0000</t>
  </si>
  <si>
    <t>33,132</t>
  </si>
  <si>
    <t>2021/09/21</t>
  </si>
  <si>
    <t>2022/09/16</t>
  </si>
  <si>
    <t>33,365</t>
  </si>
  <si>
    <t>33,971</t>
  </si>
  <si>
    <t>30,600</t>
  </si>
  <si>
    <t>33,082</t>
  </si>
  <si>
    <t>2021/12/20</t>
  </si>
  <si>
    <t>2022/12/16</t>
  </si>
  <si>
    <t>2022/03/22</t>
  </si>
  <si>
    <t>2023/03/17</t>
  </si>
  <si>
    <t>06</t>
  </si>
  <si>
    <t>32,500</t>
  </si>
  <si>
    <t>台湾加権指数先物</t>
  </si>
  <si>
    <t>TAIEX Futures</t>
  </si>
  <si>
    <t>2022/03/16</t>
  </si>
  <si>
    <t>2022/05/17</t>
  </si>
  <si>
    <t>2021/07/21</t>
  </si>
  <si>
    <t>2022/06/14</t>
  </si>
  <si>
    <t>2022/05/18</t>
  </si>
  <si>
    <t>2022/07/19</t>
  </si>
  <si>
    <t>2021/10/20</t>
  </si>
  <si>
    <t>2022/09/20</t>
  </si>
  <si>
    <t>2022/01/19</t>
  </si>
  <si>
    <t>2022/12/20</t>
  </si>
  <si>
    <t>2022/04/20</t>
  </si>
  <si>
    <t>2023/03/14</t>
  </si>
  <si>
    <t>FTSE中国50指数先物</t>
  </si>
  <si>
    <t>FTSE China 50 Index Futures</t>
  </si>
  <si>
    <t>2022/03/31</t>
  </si>
  <si>
    <t>2022/05/30</t>
  </si>
  <si>
    <t>2021/10/29</t>
  </si>
  <si>
    <t>2022/06/29</t>
  </si>
  <si>
    <t>2022/05/31</t>
  </si>
  <si>
    <t>2022/07/28</t>
  </si>
  <si>
    <t>2022/01/31</t>
  </si>
  <si>
    <t>2022/09/29</t>
  </si>
  <si>
    <t>2022/05/02</t>
  </si>
  <si>
    <t>2022/12/29</t>
  </si>
  <si>
    <t>日経平均・配当指数先物</t>
  </si>
  <si>
    <t>Nikkei 225 Dividend Index Futures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</si>
  <si>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</si>
  <si>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</si>
  <si>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</si>
  <si>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</si>
  <si>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</si>
  <si>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</si>
  <si>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</si>
  <si>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</si>
  <si>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</si>
  <si>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</si>
  <si>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</si>
  <si>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</si>
  <si>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</si>
  <si>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</si>
  <si>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</si>
  <si>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</si>
  <si>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日経平均VI先物</t>
  </si>
  <si>
    <t>Nikkei 225 VI Futures</t>
  </si>
  <si>
    <t>2021/09/08</t>
  </si>
  <si>
    <t>2022/05/10</t>
  </si>
  <si>
    <t>26.75</t>
  </si>
  <si>
    <t>32.40</t>
  </si>
  <si>
    <t>26.60</t>
  </si>
  <si>
    <t>30.10</t>
  </si>
  <si>
    <t>2021/10/13</t>
  </si>
  <si>
    <t>2022/06/07</t>
  </si>
  <si>
    <t>24.05</t>
  </si>
  <si>
    <t>28.00</t>
  </si>
  <si>
    <t>20.90</t>
  </si>
  <si>
    <t>21.05</t>
  </si>
  <si>
    <t>2021/11/10</t>
  </si>
  <si>
    <t>2022/07/12</t>
  </si>
  <si>
    <t>25.50</t>
  </si>
  <si>
    <t>26.40</t>
  </si>
  <si>
    <t>22.10</t>
  </si>
  <si>
    <t>22.30</t>
  </si>
  <si>
    <t>2021/12/15</t>
  </si>
  <si>
    <t>2022/08/09</t>
  </si>
  <si>
    <t>26.00</t>
  </si>
  <si>
    <t>23.00</t>
  </si>
  <si>
    <t>2022/01/11</t>
  </si>
  <si>
    <t>2022/09/13</t>
  </si>
  <si>
    <t>25.00</t>
  </si>
  <si>
    <t>24.00</t>
  </si>
  <si>
    <t>2022/02/09</t>
  </si>
  <si>
    <t>2022/10/11</t>
  </si>
  <si>
    <t>2022/11</t>
  </si>
  <si>
    <t>2022/03/09</t>
  </si>
  <si>
    <t>2022/11/08</t>
  </si>
  <si>
    <t>2022/04/13</t>
  </si>
  <si>
    <t>2022/12/13</t>
  </si>
  <si>
    <t>2023/01</t>
  </si>
  <si>
    <t>2022/05/11</t>
  </si>
  <si>
    <t>2023/01/10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</si>
</sst>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49</v>
      </c>
      <c r="F7" s="15" t="s">
        <v>50</v>
      </c>
      <c r="G7" s="15" t="s">
        <v>51</v>
      </c>
      <c r="H7" s="16" t="s">
        <v>52</v>
      </c>
      <c r="I7" s="17" t="s">
        <v>53</v>
      </c>
      <c r="J7" s="16" t="s">
        <v>54</v>
      </c>
      <c r="K7" s="17" t="s">
        <v>55</v>
      </c>
      <c r="L7" s="16" t="s">
        <v>54</v>
      </c>
      <c r="M7" s="17" t="s">
        <v>56</v>
      </c>
      <c r="N7" s="16" t="s">
        <v>57</v>
      </c>
      <c r="O7" s="17" t="s">
        <v>58</v>
      </c>
      <c r="P7" s="16" t="s">
        <v>57</v>
      </c>
      <c r="Q7" s="17" t="s">
        <v>59</v>
      </c>
      <c r="R7" s="16" t="s">
        <v>54</v>
      </c>
      <c r="S7" s="17" t="s">
        <v>60</v>
      </c>
      <c r="T7" s="18" t="n">
        <f>26665.79</f>
        <v>26665.79</v>
      </c>
      <c r="U7" s="19" t="n">
        <f>1672609</f>
        <v>1672609.0</v>
      </c>
      <c r="V7" s="19" t="n">
        <v>220509.0</v>
      </c>
      <c r="W7" s="23" t="n">
        <v>1900.0</v>
      </c>
      <c r="X7" s="19" t="n">
        <f>44430810015925</f>
        <v>4.4430810015925E13</v>
      </c>
      <c r="Y7" s="19" t="n">
        <v>5.860624134925E12</v>
      </c>
      <c r="Z7" s="23" t="n">
        <v>5.1038031E10</v>
      </c>
      <c r="AA7" s="16"/>
      <c r="AB7" s="20" t="n">
        <f>234824</f>
        <v>234824.0</v>
      </c>
      <c r="AC7" s="21" t="n">
        <f>19</f>
        <v>19.0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61</v>
      </c>
      <c r="F8" s="15" t="s">
        <v>62</v>
      </c>
      <c r="G8" s="15" t="s">
        <v>63</v>
      </c>
      <c r="H8" s="16" t="s">
        <v>52</v>
      </c>
      <c r="I8" s="17" t="s">
        <v>64</v>
      </c>
      <c r="J8" s="16" t="s">
        <v>54</v>
      </c>
      <c r="K8" s="17" t="s">
        <v>65</v>
      </c>
      <c r="L8" s="16" t="s">
        <v>54</v>
      </c>
      <c r="M8" s="17" t="s">
        <v>66</v>
      </c>
      <c r="N8" s="16" t="s">
        <v>57</v>
      </c>
      <c r="O8" s="17" t="s">
        <v>67</v>
      </c>
      <c r="P8" s="16" t="s">
        <v>57</v>
      </c>
      <c r="Q8" s="17" t="s">
        <v>59</v>
      </c>
      <c r="R8" s="16" t="s">
        <v>54</v>
      </c>
      <c r="S8" s="17" t="s">
        <v>68</v>
      </c>
      <c r="T8" s="18" t="n">
        <f>26612.11</f>
        <v>26612.11</v>
      </c>
      <c r="U8" s="19" t="n">
        <f>32685</f>
        <v>32685.0</v>
      </c>
      <c r="V8" s="19" t="n">
        <v>19433.0</v>
      </c>
      <c r="W8" s="23" t="n">
        <v>1900.0</v>
      </c>
      <c r="X8" s="19" t="n">
        <f>871544639400</f>
        <v>8.715446394E11</v>
      </c>
      <c r="Y8" s="19" t="n">
        <v>5.188995734E11</v>
      </c>
      <c r="Z8" s="23" t="n">
        <v>5.0919476E10</v>
      </c>
      <c r="AA8" s="16"/>
      <c r="AB8" s="20" t="n">
        <f>19220</f>
        <v>19220.0</v>
      </c>
      <c r="AC8" s="21" t="n">
        <f>19</f>
        <v>19.0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69</v>
      </c>
      <c r="F9" s="15" t="s">
        <v>70</v>
      </c>
      <c r="G9" s="15" t="s">
        <v>71</v>
      </c>
      <c r="H9" s="16" t="s">
        <v>52</v>
      </c>
      <c r="I9" s="17" t="s">
        <v>72</v>
      </c>
      <c r="J9" s="16" t="s">
        <v>54</v>
      </c>
      <c r="K9" s="17" t="s">
        <v>73</v>
      </c>
      <c r="L9" s="16" t="s">
        <v>74</v>
      </c>
      <c r="M9" s="17" t="s">
        <v>75</v>
      </c>
      <c r="N9" s="16" t="s">
        <v>76</v>
      </c>
      <c r="O9" s="17" t="s">
        <v>77</v>
      </c>
      <c r="P9" s="16" t="s">
        <v>76</v>
      </c>
      <c r="Q9" s="17" t="s">
        <v>78</v>
      </c>
      <c r="R9" s="16" t="s">
        <v>54</v>
      </c>
      <c r="S9" s="17" t="s">
        <v>79</v>
      </c>
      <c r="T9" s="18" t="n">
        <f>26386.84</f>
        <v>26386.84</v>
      </c>
      <c r="U9" s="19" t="n">
        <f>11390</f>
        <v>11390.0</v>
      </c>
      <c r="V9" s="19" t="n">
        <v>11274.0</v>
      </c>
      <c r="W9" s="23"/>
      <c r="X9" s="19" t="n">
        <f>298954155000</f>
        <v>2.98954155E11</v>
      </c>
      <c r="Y9" s="19" t="n">
        <v>2.95879325E11</v>
      </c>
      <c r="Z9" s="23"/>
      <c r="AA9" s="16"/>
      <c r="AB9" s="20" t="n">
        <f>29769</f>
        <v>29769.0</v>
      </c>
      <c r="AC9" s="21" t="n">
        <f>17</f>
        <v>17.0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80</v>
      </c>
      <c r="F10" s="15" t="s">
        <v>81</v>
      </c>
      <c r="G10" s="15" t="s">
        <v>82</v>
      </c>
      <c r="H10" s="16" t="s">
        <v>52</v>
      </c>
      <c r="I10" s="17" t="s">
        <v>83</v>
      </c>
      <c r="J10" s="16" t="s">
        <v>54</v>
      </c>
      <c r="K10" s="17" t="s">
        <v>84</v>
      </c>
      <c r="L10" s="16" t="s">
        <v>85</v>
      </c>
      <c r="M10" s="17" t="s">
        <v>86</v>
      </c>
      <c r="N10" s="16" t="s">
        <v>57</v>
      </c>
      <c r="O10" s="17" t="s">
        <v>87</v>
      </c>
      <c r="P10" s="16" t="s">
        <v>85</v>
      </c>
      <c r="Q10" s="17" t="s">
        <v>88</v>
      </c>
      <c r="R10" s="16" t="s">
        <v>54</v>
      </c>
      <c r="S10" s="17" t="s">
        <v>89</v>
      </c>
      <c r="T10" s="18" t="n">
        <f>26328.95</f>
        <v>26328.95</v>
      </c>
      <c r="U10" s="19" t="n">
        <f>2411</f>
        <v>2411.0</v>
      </c>
      <c r="V10" s="19" t="n">
        <v>2248.0</v>
      </c>
      <c r="W10" s="23"/>
      <c r="X10" s="19" t="n">
        <f>63675180000</f>
        <v>6.367518E10</v>
      </c>
      <c r="Y10" s="19" t="n">
        <v>5.936955E10</v>
      </c>
      <c r="Z10" s="23"/>
      <c r="AA10" s="16"/>
      <c r="AB10" s="20" t="n">
        <f>3219</f>
        <v>3219.0</v>
      </c>
      <c r="AC10" s="21" t="n">
        <f>13</f>
        <v>13.0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90</v>
      </c>
      <c r="F11" s="15" t="s">
        <v>91</v>
      </c>
      <c r="G11" s="15" t="s">
        <v>92</v>
      </c>
      <c r="H11" s="16" t="s">
        <v>54</v>
      </c>
      <c r="I11" s="17" t="s">
        <v>93</v>
      </c>
      <c r="J11" s="16" t="s">
        <v>54</v>
      </c>
      <c r="K11" s="17" t="s">
        <v>93</v>
      </c>
      <c r="L11" s="16" t="s">
        <v>94</v>
      </c>
      <c r="M11" s="17" t="s">
        <v>95</v>
      </c>
      <c r="N11" s="16" t="s">
        <v>54</v>
      </c>
      <c r="O11" s="17" t="s">
        <v>96</v>
      </c>
      <c r="P11" s="16" t="s">
        <v>97</v>
      </c>
      <c r="Q11" s="17" t="s">
        <v>98</v>
      </c>
      <c r="R11" s="16" t="s">
        <v>54</v>
      </c>
      <c r="S11" s="17" t="s">
        <v>96</v>
      </c>
      <c r="T11" s="18" t="n">
        <f>26092.11</f>
        <v>26092.11</v>
      </c>
      <c r="U11" s="19" t="n">
        <f>1586</f>
        <v>1586.0</v>
      </c>
      <c r="V11" s="19" t="n">
        <v>1577.0</v>
      </c>
      <c r="W11" s="23"/>
      <c r="X11" s="19" t="n">
        <f>41142190000</f>
        <v>4.114219E10</v>
      </c>
      <c r="Y11" s="19" t="n">
        <v>4.090183E10</v>
      </c>
      <c r="Z11" s="23"/>
      <c r="AA11" s="16"/>
      <c r="AB11" s="20" t="n">
        <f>5042</f>
        <v>5042.0</v>
      </c>
      <c r="AC11" s="21" t="n">
        <f>1</f>
        <v>1.0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99</v>
      </c>
      <c r="F12" s="15" t="s">
        <v>100</v>
      </c>
      <c r="G12" s="15" t="s">
        <v>101</v>
      </c>
      <c r="H12" s="16"/>
      <c r="I12" s="17" t="s">
        <v>102</v>
      </c>
      <c r="J12" s="16"/>
      <c r="K12" s="17" t="s">
        <v>102</v>
      </c>
      <c r="L12" s="16"/>
      <c r="M12" s="17"/>
      <c r="N12" s="16"/>
      <c r="O12" s="17" t="s">
        <v>102</v>
      </c>
      <c r="P12" s="16"/>
      <c r="Q12" s="17"/>
      <c r="R12" s="16"/>
      <c r="S12" s="17" t="s">
        <v>102</v>
      </c>
      <c r="T12" s="18" t="n">
        <f>26038.42</f>
        <v>26038.42</v>
      </c>
      <c r="U12" s="19" t="str">
        <f>"－"</f>
        <v>－</v>
      </c>
      <c r="V12" s="19"/>
      <c r="W12" s="23"/>
      <c r="X12" s="19" t="str">
        <f>"－"</f>
        <v>－</v>
      </c>
      <c r="Y12" s="19"/>
      <c r="Z12" s="23"/>
      <c r="AA12" s="16"/>
      <c r="AB12" s="20" t="n">
        <f>12</f>
        <v>12.0</v>
      </c>
      <c r="AC12" s="21" t="str">
        <f>"－"</f>
        <v>－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103</v>
      </c>
      <c r="F13" s="15" t="s">
        <v>104</v>
      </c>
      <c r="G13" s="15" t="s">
        <v>105</v>
      </c>
      <c r="H13" s="16" t="s">
        <v>52</v>
      </c>
      <c r="I13" s="17" t="s">
        <v>83</v>
      </c>
      <c r="J13" s="16" t="s">
        <v>54</v>
      </c>
      <c r="K13" s="17" t="s">
        <v>106</v>
      </c>
      <c r="L13" s="16" t="s">
        <v>74</v>
      </c>
      <c r="M13" s="17" t="s">
        <v>107</v>
      </c>
      <c r="N13" s="16" t="s">
        <v>52</v>
      </c>
      <c r="O13" s="17" t="s">
        <v>83</v>
      </c>
      <c r="P13" s="16" t="s">
        <v>76</v>
      </c>
      <c r="Q13" s="17" t="s">
        <v>108</v>
      </c>
      <c r="R13" s="16" t="s">
        <v>54</v>
      </c>
      <c r="S13" s="17" t="s">
        <v>106</v>
      </c>
      <c r="T13" s="18" t="n">
        <f>25844.21</f>
        <v>25844.21</v>
      </c>
      <c r="U13" s="19" t="n">
        <f>5931</f>
        <v>5931.0</v>
      </c>
      <c r="V13" s="19" t="n">
        <v>5929.0</v>
      </c>
      <c r="W13" s="23"/>
      <c r="X13" s="19" t="n">
        <f>151980650000</f>
        <v>1.5198065E11</v>
      </c>
      <c r="Y13" s="19" t="n">
        <v>1.519279E11</v>
      </c>
      <c r="Z13" s="23"/>
      <c r="AA13" s="16"/>
      <c r="AB13" s="20" t="n">
        <f>16328</f>
        <v>16328.0</v>
      </c>
      <c r="AC13" s="21" t="n">
        <f>2</f>
        <v>2.0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109</v>
      </c>
      <c r="F14" s="15" t="s">
        <v>104</v>
      </c>
      <c r="G14" s="15" t="s">
        <v>110</v>
      </c>
      <c r="H14" s="16" t="s">
        <v>85</v>
      </c>
      <c r="I14" s="17" t="s">
        <v>111</v>
      </c>
      <c r="J14" s="16" t="s">
        <v>85</v>
      </c>
      <c r="K14" s="17" t="s">
        <v>111</v>
      </c>
      <c r="L14" s="16"/>
      <c r="M14" s="17"/>
      <c r="N14" s="16" t="s">
        <v>112</v>
      </c>
      <c r="O14" s="17" t="s">
        <v>113</v>
      </c>
      <c r="P14" s="16"/>
      <c r="Q14" s="17"/>
      <c r="R14" s="16" t="s">
        <v>112</v>
      </c>
      <c r="S14" s="17" t="s">
        <v>113</v>
      </c>
      <c r="T14" s="18" t="n">
        <f>25580.53</f>
        <v>25580.53</v>
      </c>
      <c r="U14" s="19" t="n">
        <f>4</f>
        <v>4.0</v>
      </c>
      <c r="V14" s="19"/>
      <c r="W14" s="23"/>
      <c r="X14" s="19" t="n">
        <f>102700000</f>
        <v>1.027E8</v>
      </c>
      <c r="Y14" s="19"/>
      <c r="Z14" s="23"/>
      <c r="AA14" s="16"/>
      <c r="AB14" s="20" t="n">
        <f>3547</f>
        <v>3547.0</v>
      </c>
      <c r="AC14" s="21" t="n">
        <f>2</f>
        <v>2.0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114</v>
      </c>
      <c r="F15" s="15" t="s">
        <v>104</v>
      </c>
      <c r="G15" s="15" t="s">
        <v>115</v>
      </c>
      <c r="H15" s="16"/>
      <c r="I15" s="17" t="s">
        <v>102</v>
      </c>
      <c r="J15" s="16"/>
      <c r="K15" s="17" t="s">
        <v>102</v>
      </c>
      <c r="L15" s="16" t="s">
        <v>54</v>
      </c>
      <c r="M15" s="17" t="s">
        <v>116</v>
      </c>
      <c r="N15" s="16"/>
      <c r="O15" s="17" t="s">
        <v>102</v>
      </c>
      <c r="P15" s="16" t="s">
        <v>57</v>
      </c>
      <c r="Q15" s="17" t="s">
        <v>117</v>
      </c>
      <c r="R15" s="16"/>
      <c r="S15" s="17" t="s">
        <v>102</v>
      </c>
      <c r="T15" s="18" t="n">
        <f>25346.32</f>
        <v>25346.32</v>
      </c>
      <c r="U15" s="19" t="n">
        <f>1538</f>
        <v>1538.0</v>
      </c>
      <c r="V15" s="19" t="n">
        <v>1538.0</v>
      </c>
      <c r="W15" s="23"/>
      <c r="X15" s="19" t="n">
        <f>38624400000</f>
        <v>3.86244E10</v>
      </c>
      <c r="Y15" s="19" t="n">
        <v>3.86244E10</v>
      </c>
      <c r="Z15" s="23"/>
      <c r="AA15" s="16"/>
      <c r="AB15" s="20" t="n">
        <f>10344</f>
        <v>10344.0</v>
      </c>
      <c r="AC15" s="21" t="str">
        <f>"－"</f>
        <v>－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118</v>
      </c>
      <c r="F16" s="15" t="s">
        <v>104</v>
      </c>
      <c r="G16" s="15" t="s">
        <v>119</v>
      </c>
      <c r="H16" s="16"/>
      <c r="I16" s="17" t="s">
        <v>102</v>
      </c>
      <c r="J16" s="16"/>
      <c r="K16" s="17" t="s">
        <v>102</v>
      </c>
      <c r="L16" s="16"/>
      <c r="M16" s="17"/>
      <c r="N16" s="16"/>
      <c r="O16" s="17" t="s">
        <v>102</v>
      </c>
      <c r="P16" s="16"/>
      <c r="Q16" s="17"/>
      <c r="R16" s="16"/>
      <c r="S16" s="17" t="s">
        <v>102</v>
      </c>
      <c r="T16" s="18" t="n">
        <f>25111.05</f>
        <v>25111.05</v>
      </c>
      <c r="U16" s="19" t="str">
        <f>"－"</f>
        <v>－</v>
      </c>
      <c r="V16" s="19"/>
      <c r="W16" s="23"/>
      <c r="X16" s="19" t="str">
        <f>"－"</f>
        <v>－</v>
      </c>
      <c r="Y16" s="19"/>
      <c r="Z16" s="23"/>
      <c r="AA16" s="16"/>
      <c r="AB16" s="20" t="str">
        <f>"－"</f>
        <v>－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120</v>
      </c>
      <c r="F17" s="15" t="s">
        <v>104</v>
      </c>
      <c r="G17" s="15" t="s">
        <v>121</v>
      </c>
      <c r="H17" s="16"/>
      <c r="I17" s="17" t="s">
        <v>102</v>
      </c>
      <c r="J17" s="16"/>
      <c r="K17" s="17" t="s">
        <v>102</v>
      </c>
      <c r="L17" s="16" t="s">
        <v>85</v>
      </c>
      <c r="M17" s="17" t="s">
        <v>122</v>
      </c>
      <c r="N17" s="16"/>
      <c r="O17" s="17" t="s">
        <v>102</v>
      </c>
      <c r="P17" s="16" t="s">
        <v>123</v>
      </c>
      <c r="Q17" s="17" t="s">
        <v>124</v>
      </c>
      <c r="R17" s="16"/>
      <c r="S17" s="17" t="s">
        <v>102</v>
      </c>
      <c r="T17" s="18" t="n">
        <f>24870</f>
        <v>24870.0</v>
      </c>
      <c r="U17" s="19" t="n">
        <f>975</f>
        <v>975.0</v>
      </c>
      <c r="V17" s="19" t="n">
        <v>975.0</v>
      </c>
      <c r="W17" s="23"/>
      <c r="X17" s="19" t="n">
        <f>24202250000</f>
        <v>2.420225E10</v>
      </c>
      <c r="Y17" s="19" t="n">
        <v>2.420225E10</v>
      </c>
      <c r="Z17" s="23"/>
      <c r="AA17" s="16"/>
      <c r="AB17" s="20" t="n">
        <f>2939</f>
        <v>2939.0</v>
      </c>
      <c r="AC17" s="21" t="str">
        <f>"－"</f>
        <v>－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125</v>
      </c>
      <c r="F18" s="15" t="s">
        <v>104</v>
      </c>
      <c r="G18" s="15" t="s">
        <v>126</v>
      </c>
      <c r="H18" s="16" t="s">
        <v>94</v>
      </c>
      <c r="I18" s="17" t="s">
        <v>127</v>
      </c>
      <c r="J18" s="16" t="s">
        <v>74</v>
      </c>
      <c r="K18" s="17" t="s">
        <v>128</v>
      </c>
      <c r="L18" s="16"/>
      <c r="M18" s="17"/>
      <c r="N18" s="16" t="s">
        <v>94</v>
      </c>
      <c r="O18" s="17" t="s">
        <v>127</v>
      </c>
      <c r="P18" s="16"/>
      <c r="Q18" s="17"/>
      <c r="R18" s="16" t="s">
        <v>74</v>
      </c>
      <c r="S18" s="17" t="s">
        <v>128</v>
      </c>
      <c r="T18" s="18" t="n">
        <f>24614.21</f>
        <v>24614.21</v>
      </c>
      <c r="U18" s="19" t="n">
        <f>2</f>
        <v>2.0</v>
      </c>
      <c r="V18" s="19"/>
      <c r="W18" s="23"/>
      <c r="X18" s="19" t="n">
        <f>50000000</f>
        <v>5.0E7</v>
      </c>
      <c r="Y18" s="19"/>
      <c r="Z18" s="23"/>
      <c r="AA18" s="16"/>
      <c r="AB18" s="20" t="n">
        <f>18</f>
        <v>18.0</v>
      </c>
      <c r="AC18" s="21" t="n">
        <f>2</f>
        <v>2.0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129</v>
      </c>
      <c r="F19" s="15" t="s">
        <v>130</v>
      </c>
      <c r="G19" s="15" t="s">
        <v>131</v>
      </c>
      <c r="H19" s="16"/>
      <c r="I19" s="17" t="s">
        <v>102</v>
      </c>
      <c r="J19" s="16"/>
      <c r="K19" s="17" t="s">
        <v>102</v>
      </c>
      <c r="L19" s="16" t="s">
        <v>132</v>
      </c>
      <c r="M19" s="17" t="s">
        <v>133</v>
      </c>
      <c r="N19" s="16"/>
      <c r="O19" s="17" t="s">
        <v>102</v>
      </c>
      <c r="P19" s="16" t="s">
        <v>97</v>
      </c>
      <c r="Q19" s="17" t="s">
        <v>134</v>
      </c>
      <c r="R19" s="16"/>
      <c r="S19" s="17" t="s">
        <v>102</v>
      </c>
      <c r="T19" s="18" t="n">
        <f>24416.84</f>
        <v>24416.84</v>
      </c>
      <c r="U19" s="19" t="n">
        <f>533</f>
        <v>533.0</v>
      </c>
      <c r="V19" s="19" t="n">
        <v>533.0</v>
      </c>
      <c r="W19" s="23"/>
      <c r="X19" s="19" t="n">
        <f>12938675000</f>
        <v>1.2938675E10</v>
      </c>
      <c r="Y19" s="19" t="n">
        <v>1.2938675E10</v>
      </c>
      <c r="Z19" s="23"/>
      <c r="AA19" s="16"/>
      <c r="AB19" s="20" t="n">
        <f>1973</f>
        <v>1973.0</v>
      </c>
      <c r="AC19" s="21" t="str">
        <f>"－"</f>
        <v>－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135</v>
      </c>
      <c r="F20" s="15" t="s">
        <v>136</v>
      </c>
      <c r="G20" s="15" t="s">
        <v>137</v>
      </c>
      <c r="H20" s="16"/>
      <c r="I20" s="17" t="s">
        <v>102</v>
      </c>
      <c r="J20" s="16"/>
      <c r="K20" s="17" t="s">
        <v>102</v>
      </c>
      <c r="L20" s="16"/>
      <c r="M20" s="17"/>
      <c r="N20" s="16"/>
      <c r="O20" s="17" t="s">
        <v>102</v>
      </c>
      <c r="P20" s="16"/>
      <c r="Q20" s="17"/>
      <c r="R20" s="16"/>
      <c r="S20" s="17" t="s">
        <v>102</v>
      </c>
      <c r="T20" s="18" t="n">
        <f>24219.47</f>
        <v>24219.47</v>
      </c>
      <c r="U20" s="19" t="str">
        <f>"－"</f>
        <v>－</v>
      </c>
      <c r="V20" s="19"/>
      <c r="W20" s="23"/>
      <c r="X20" s="19" t="str">
        <f>"－"</f>
        <v>－</v>
      </c>
      <c r="Y20" s="19"/>
      <c r="Z20" s="23"/>
      <c r="AA20" s="16"/>
      <c r="AB20" s="20" t="str">
        <f>"－"</f>
        <v>－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138</v>
      </c>
      <c r="F21" s="15" t="s">
        <v>139</v>
      </c>
      <c r="G21" s="15" t="s">
        <v>140</v>
      </c>
      <c r="H21" s="16"/>
      <c r="I21" s="17" t="s">
        <v>102</v>
      </c>
      <c r="J21" s="16"/>
      <c r="K21" s="17" t="s">
        <v>102</v>
      </c>
      <c r="L21" s="16"/>
      <c r="M21" s="17"/>
      <c r="N21" s="16"/>
      <c r="O21" s="17" t="s">
        <v>102</v>
      </c>
      <c r="P21" s="16"/>
      <c r="Q21" s="17"/>
      <c r="R21" s="16"/>
      <c r="S21" s="17" t="s">
        <v>102</v>
      </c>
      <c r="T21" s="18" t="n">
        <f>24022.11</f>
        <v>24022.11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141</v>
      </c>
      <c r="F22" s="15" t="s">
        <v>142</v>
      </c>
      <c r="G22" s="15" t="s">
        <v>143</v>
      </c>
      <c r="H22" s="16"/>
      <c r="I22" s="17" t="s">
        <v>102</v>
      </c>
      <c r="J22" s="16"/>
      <c r="K22" s="17" t="s">
        <v>102</v>
      </c>
      <c r="L22" s="16"/>
      <c r="M22" s="17"/>
      <c r="N22" s="16"/>
      <c r="O22" s="17" t="s">
        <v>102</v>
      </c>
      <c r="P22" s="16"/>
      <c r="Q22" s="17"/>
      <c r="R22" s="16"/>
      <c r="S22" s="17" t="s">
        <v>102</v>
      </c>
      <c r="T22" s="18" t="n">
        <f>23824.74</f>
        <v>23824.74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144</v>
      </c>
      <c r="F23" s="15" t="s">
        <v>145</v>
      </c>
      <c r="G23" s="15" t="s">
        <v>146</v>
      </c>
      <c r="H23" s="16"/>
      <c r="I23" s="17" t="s">
        <v>102</v>
      </c>
      <c r="J23" s="16"/>
      <c r="K23" s="17" t="s">
        <v>102</v>
      </c>
      <c r="L23" s="16"/>
      <c r="M23" s="17"/>
      <c r="N23" s="16"/>
      <c r="O23" s="17" t="s">
        <v>102</v>
      </c>
      <c r="P23" s="16"/>
      <c r="Q23" s="17"/>
      <c r="R23" s="16"/>
      <c r="S23" s="17" t="s">
        <v>102</v>
      </c>
      <c r="T23" s="18" t="n">
        <f>23627.37</f>
        <v>23627.37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n">
        <f>1</f>
        <v>1.0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147</v>
      </c>
      <c r="F24" s="15" t="s">
        <v>148</v>
      </c>
      <c r="G24" s="15" t="s">
        <v>149</v>
      </c>
      <c r="H24" s="16"/>
      <c r="I24" s="17" t="s">
        <v>102</v>
      </c>
      <c r="J24" s="16"/>
      <c r="K24" s="17" t="s">
        <v>102</v>
      </c>
      <c r="L24" s="16"/>
      <c r="M24" s="17"/>
      <c r="N24" s="16"/>
      <c r="O24" s="17" t="s">
        <v>102</v>
      </c>
      <c r="P24" s="16"/>
      <c r="Q24" s="17"/>
      <c r="R24" s="16"/>
      <c r="S24" s="17" t="s">
        <v>102</v>
      </c>
      <c r="T24" s="18" t="n">
        <f>23430</f>
        <v>23430.0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str">
        <f>"－"</f>
        <v>－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150</v>
      </c>
      <c r="F25" s="15" t="s">
        <v>151</v>
      </c>
      <c r="G25" s="15" t="s">
        <v>152</v>
      </c>
      <c r="H25" s="16"/>
      <c r="I25" s="17" t="s">
        <v>102</v>
      </c>
      <c r="J25" s="16"/>
      <c r="K25" s="17" t="s">
        <v>102</v>
      </c>
      <c r="L25" s="16"/>
      <c r="M25" s="17"/>
      <c r="N25" s="16"/>
      <c r="O25" s="17" t="s">
        <v>102</v>
      </c>
      <c r="P25" s="16"/>
      <c r="Q25" s="17"/>
      <c r="R25" s="16"/>
      <c r="S25" s="17" t="s">
        <v>102</v>
      </c>
      <c r="T25" s="18" t="n">
        <f>23222.63</f>
        <v>23222.63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153</v>
      </c>
      <c r="C26" s="14" t="s">
        <v>154</v>
      </c>
      <c r="D26" s="22"/>
      <c r="E26" s="14" t="s">
        <v>46</v>
      </c>
      <c r="F26" s="15" t="s">
        <v>155</v>
      </c>
      <c r="G26" s="15" t="s">
        <v>156</v>
      </c>
      <c r="H26" s="16" t="s">
        <v>52</v>
      </c>
      <c r="I26" s="17" t="s">
        <v>157</v>
      </c>
      <c r="J26" s="16" t="s">
        <v>52</v>
      </c>
      <c r="K26" s="17" t="s">
        <v>158</v>
      </c>
      <c r="L26" s="16" t="s">
        <v>52</v>
      </c>
      <c r="M26" s="17" t="s">
        <v>159</v>
      </c>
      <c r="N26" s="16" t="s">
        <v>76</v>
      </c>
      <c r="O26" s="17" t="s">
        <v>160</v>
      </c>
      <c r="P26" s="16" t="s">
        <v>76</v>
      </c>
      <c r="Q26" s="17" t="s">
        <v>161</v>
      </c>
      <c r="R26" s="16" t="s">
        <v>76</v>
      </c>
      <c r="S26" s="17" t="s">
        <v>162</v>
      </c>
      <c r="T26" s="18" t="n">
        <f>26420.83</f>
        <v>26420.83</v>
      </c>
      <c r="U26" s="19" t="n">
        <f>443424</f>
        <v>443424.0</v>
      </c>
      <c r="V26" s="19" t="n">
        <v>105760.0</v>
      </c>
      <c r="W26" s="23" t="n">
        <v>17872.0</v>
      </c>
      <c r="X26" s="19" t="n">
        <f>1169113557882</f>
        <v>1.169113557882E12</v>
      </c>
      <c r="Y26" s="19" t="n">
        <v>2.76840000782E11</v>
      </c>
      <c r="Z26" s="23" t="n">
        <v>4.63729781E10</v>
      </c>
      <c r="AA26" s="16" t="s">
        <v>163</v>
      </c>
      <c r="AB26" s="20" t="n">
        <f>78192</f>
        <v>78192.0</v>
      </c>
      <c r="AC26" s="21" t="n">
        <f>6</f>
        <v>6.0</v>
      </c>
    </row>
    <row r="27">
      <c r="A27" s="13" t="s">
        <v>46</v>
      </c>
      <c r="B27" s="14" t="s">
        <v>153</v>
      </c>
      <c r="C27" s="14" t="s">
        <v>154</v>
      </c>
      <c r="D27" s="22"/>
      <c r="E27" s="14" t="s">
        <v>49</v>
      </c>
      <c r="F27" s="15" t="s">
        <v>50</v>
      </c>
      <c r="G27" s="15" t="s">
        <v>51</v>
      </c>
      <c r="H27" s="16" t="s">
        <v>52</v>
      </c>
      <c r="I27" s="17" t="s">
        <v>164</v>
      </c>
      <c r="J27" s="16" t="s">
        <v>54</v>
      </c>
      <c r="K27" s="17" t="s">
        <v>165</v>
      </c>
      <c r="L27" s="16" t="s">
        <v>54</v>
      </c>
      <c r="M27" s="17" t="s">
        <v>166</v>
      </c>
      <c r="N27" s="16" t="s">
        <v>57</v>
      </c>
      <c r="O27" s="17" t="s">
        <v>167</v>
      </c>
      <c r="P27" s="16" t="s">
        <v>57</v>
      </c>
      <c r="Q27" s="17" t="s">
        <v>168</v>
      </c>
      <c r="R27" s="16" t="s">
        <v>54</v>
      </c>
      <c r="S27" s="17" t="s">
        <v>60</v>
      </c>
      <c r="T27" s="18" t="n">
        <f>26665.79</f>
        <v>26665.79</v>
      </c>
      <c r="U27" s="19" t="n">
        <f>23956583</f>
        <v>2.3956583E7</v>
      </c>
      <c r="V27" s="19" t="n">
        <v>1615022.0</v>
      </c>
      <c r="W27" s="23" t="n">
        <v>18189.0</v>
      </c>
      <c r="X27" s="19" t="n">
        <f>63665117123246</f>
        <v>6.3665117123246E13</v>
      </c>
      <c r="Y27" s="19" t="n">
        <v>4.292591259746E12</v>
      </c>
      <c r="Z27" s="23" t="n">
        <v>4.72154455E10</v>
      </c>
      <c r="AA27" s="16"/>
      <c r="AB27" s="20" t="n">
        <f>355205</f>
        <v>355205.0</v>
      </c>
      <c r="AC27" s="21" t="n">
        <f>19</f>
        <v>19.0</v>
      </c>
    </row>
    <row r="28">
      <c r="A28" s="13" t="s">
        <v>46</v>
      </c>
      <c r="B28" s="14" t="s">
        <v>153</v>
      </c>
      <c r="C28" s="14" t="s">
        <v>154</v>
      </c>
      <c r="D28" s="22"/>
      <c r="E28" s="14" t="s">
        <v>169</v>
      </c>
      <c r="F28" s="15" t="s">
        <v>170</v>
      </c>
      <c r="G28" s="15" t="s">
        <v>171</v>
      </c>
      <c r="H28" s="16" t="s">
        <v>52</v>
      </c>
      <c r="I28" s="17" t="s">
        <v>172</v>
      </c>
      <c r="J28" s="16" t="s">
        <v>54</v>
      </c>
      <c r="K28" s="17" t="s">
        <v>173</v>
      </c>
      <c r="L28" s="16" t="s">
        <v>54</v>
      </c>
      <c r="M28" s="17" t="s">
        <v>174</v>
      </c>
      <c r="N28" s="16" t="s">
        <v>57</v>
      </c>
      <c r="O28" s="17" t="s">
        <v>175</v>
      </c>
      <c r="P28" s="16" t="s">
        <v>57</v>
      </c>
      <c r="Q28" s="17" t="s">
        <v>176</v>
      </c>
      <c r="R28" s="16" t="s">
        <v>54</v>
      </c>
      <c r="S28" s="17" t="s">
        <v>177</v>
      </c>
      <c r="T28" s="18" t="n">
        <f>26626.32</f>
        <v>26626.32</v>
      </c>
      <c r="U28" s="19" t="n">
        <f>217518</f>
        <v>217518.0</v>
      </c>
      <c r="V28" s="19" t="n">
        <v>10139.0</v>
      </c>
      <c r="W28" s="23" t="n">
        <v>40.0</v>
      </c>
      <c r="X28" s="19" t="n">
        <f>580378232510</f>
        <v>5.8037823251E11</v>
      </c>
      <c r="Y28" s="19" t="n">
        <v>2.703793201E10</v>
      </c>
      <c r="Z28" s="23" t="n">
        <v>1.0712E8</v>
      </c>
      <c r="AA28" s="16"/>
      <c r="AB28" s="20" t="n">
        <f>8704</f>
        <v>8704.0</v>
      </c>
      <c r="AC28" s="21" t="n">
        <f>19</f>
        <v>19.0</v>
      </c>
    </row>
    <row r="29">
      <c r="A29" s="13" t="s">
        <v>46</v>
      </c>
      <c r="B29" s="14" t="s">
        <v>153</v>
      </c>
      <c r="C29" s="14" t="s">
        <v>154</v>
      </c>
      <c r="D29" s="22"/>
      <c r="E29" s="14" t="s">
        <v>178</v>
      </c>
      <c r="F29" s="15" t="s">
        <v>179</v>
      </c>
      <c r="G29" s="15" t="s">
        <v>180</v>
      </c>
      <c r="H29" s="16" t="s">
        <v>52</v>
      </c>
      <c r="I29" s="17" t="s">
        <v>181</v>
      </c>
      <c r="J29" s="16" t="s">
        <v>52</v>
      </c>
      <c r="K29" s="17" t="s">
        <v>182</v>
      </c>
      <c r="L29" s="16" t="s">
        <v>54</v>
      </c>
      <c r="M29" s="17" t="s">
        <v>183</v>
      </c>
      <c r="N29" s="16" t="s">
        <v>57</v>
      </c>
      <c r="O29" s="17" t="s">
        <v>184</v>
      </c>
      <c r="P29" s="16" t="s">
        <v>57</v>
      </c>
      <c r="Q29" s="17" t="s">
        <v>185</v>
      </c>
      <c r="R29" s="16" t="s">
        <v>54</v>
      </c>
      <c r="S29" s="17" t="s">
        <v>186</v>
      </c>
      <c r="T29" s="18" t="n">
        <f>26625.53</f>
        <v>26625.53</v>
      </c>
      <c r="U29" s="19" t="n">
        <f>12924</f>
        <v>12924.0</v>
      </c>
      <c r="V29" s="19" t="n">
        <v>1637.0</v>
      </c>
      <c r="W29" s="23"/>
      <c r="X29" s="19" t="n">
        <f>34549334370</f>
        <v>3.454933437E10</v>
      </c>
      <c r="Y29" s="19" t="n">
        <v>4.43363287E9</v>
      </c>
      <c r="Z29" s="23"/>
      <c r="AA29" s="16"/>
      <c r="AB29" s="20" t="n">
        <f>575</f>
        <v>575.0</v>
      </c>
      <c r="AC29" s="21" t="n">
        <f>19</f>
        <v>19.0</v>
      </c>
    </row>
    <row r="30">
      <c r="A30" s="13" t="s">
        <v>46</v>
      </c>
      <c r="B30" s="14" t="s">
        <v>153</v>
      </c>
      <c r="C30" s="14" t="s">
        <v>154</v>
      </c>
      <c r="D30" s="22"/>
      <c r="E30" s="14" t="s">
        <v>61</v>
      </c>
      <c r="F30" s="15" t="s">
        <v>62</v>
      </c>
      <c r="G30" s="15" t="s">
        <v>63</v>
      </c>
      <c r="H30" s="16" t="s">
        <v>52</v>
      </c>
      <c r="I30" s="17" t="s">
        <v>187</v>
      </c>
      <c r="J30" s="16" t="s">
        <v>54</v>
      </c>
      <c r="K30" s="17" t="s">
        <v>188</v>
      </c>
      <c r="L30" s="16" t="s">
        <v>54</v>
      </c>
      <c r="M30" s="17" t="s">
        <v>189</v>
      </c>
      <c r="N30" s="16" t="s">
        <v>57</v>
      </c>
      <c r="O30" s="17" t="s">
        <v>190</v>
      </c>
      <c r="P30" s="16" t="s">
        <v>57</v>
      </c>
      <c r="Q30" s="17" t="s">
        <v>191</v>
      </c>
      <c r="R30" s="16" t="s">
        <v>54</v>
      </c>
      <c r="S30" s="17" t="s">
        <v>192</v>
      </c>
      <c r="T30" s="18" t="n">
        <f>26612.11</f>
        <v>26612.11</v>
      </c>
      <c r="U30" s="19" t="n">
        <f>972578</f>
        <v>972578.0</v>
      </c>
      <c r="V30" s="19" t="n">
        <v>18567.0</v>
      </c>
      <c r="W30" s="23" t="n">
        <v>277.0</v>
      </c>
      <c r="X30" s="19" t="n">
        <f>2584978174370</f>
        <v>2.58497817437E12</v>
      </c>
      <c r="Y30" s="19" t="n">
        <v>4.956568637E10</v>
      </c>
      <c r="Z30" s="23" t="n">
        <v>7.44239E8</v>
      </c>
      <c r="AA30" s="16"/>
      <c r="AB30" s="20" t="n">
        <f>24793</f>
        <v>24793.0</v>
      </c>
      <c r="AC30" s="21" t="n">
        <f>19</f>
        <v>19.0</v>
      </c>
    </row>
    <row r="31">
      <c r="A31" s="13" t="s">
        <v>46</v>
      </c>
      <c r="B31" s="14" t="s">
        <v>153</v>
      </c>
      <c r="C31" s="14" t="s">
        <v>154</v>
      </c>
      <c r="D31" s="22"/>
      <c r="E31" s="14" t="s">
        <v>193</v>
      </c>
      <c r="F31" s="15" t="s">
        <v>194</v>
      </c>
      <c r="G31" s="15" t="s">
        <v>195</v>
      </c>
      <c r="H31" s="16" t="s">
        <v>123</v>
      </c>
      <c r="I31" s="17" t="s">
        <v>196</v>
      </c>
      <c r="J31" s="16" t="s">
        <v>54</v>
      </c>
      <c r="K31" s="17" t="s">
        <v>197</v>
      </c>
      <c r="L31" s="16"/>
      <c r="M31" s="17"/>
      <c r="N31" s="16" t="s">
        <v>97</v>
      </c>
      <c r="O31" s="17" t="s">
        <v>198</v>
      </c>
      <c r="P31" s="16"/>
      <c r="Q31" s="17"/>
      <c r="R31" s="16" t="s">
        <v>54</v>
      </c>
      <c r="S31" s="17" t="s">
        <v>199</v>
      </c>
      <c r="T31" s="18" t="n">
        <f>26511.54</f>
        <v>26511.54</v>
      </c>
      <c r="U31" s="19" t="n">
        <f>283</f>
        <v>283.0</v>
      </c>
      <c r="V31" s="19"/>
      <c r="W31" s="23"/>
      <c r="X31" s="19" t="n">
        <f>751331500</f>
        <v>7.513315E8</v>
      </c>
      <c r="Y31" s="19"/>
      <c r="Z31" s="23"/>
      <c r="AA31" s="16"/>
      <c r="AB31" s="20" t="n">
        <f>51</f>
        <v>51.0</v>
      </c>
      <c r="AC31" s="21" t="n">
        <f>12</f>
        <v>12.0</v>
      </c>
    </row>
    <row r="32">
      <c r="A32" s="13" t="s">
        <v>46</v>
      </c>
      <c r="B32" s="14" t="s">
        <v>153</v>
      </c>
      <c r="C32" s="14" t="s">
        <v>154</v>
      </c>
      <c r="D32" s="22"/>
      <c r="E32" s="14" t="s">
        <v>69</v>
      </c>
      <c r="F32" s="15" t="s">
        <v>70</v>
      </c>
      <c r="G32" s="15" t="s">
        <v>71</v>
      </c>
      <c r="H32" s="16" t="s">
        <v>52</v>
      </c>
      <c r="I32" s="17" t="s">
        <v>200</v>
      </c>
      <c r="J32" s="16" t="s">
        <v>54</v>
      </c>
      <c r="K32" s="17" t="s">
        <v>201</v>
      </c>
      <c r="L32" s="16"/>
      <c r="M32" s="17"/>
      <c r="N32" s="16" t="s">
        <v>57</v>
      </c>
      <c r="O32" s="17" t="s">
        <v>202</v>
      </c>
      <c r="P32" s="16"/>
      <c r="Q32" s="17"/>
      <c r="R32" s="16" t="s">
        <v>54</v>
      </c>
      <c r="S32" s="17" t="s">
        <v>199</v>
      </c>
      <c r="T32" s="18" t="n">
        <f>26386.84</f>
        <v>26386.84</v>
      </c>
      <c r="U32" s="19" t="n">
        <f>31968</f>
        <v>31968.0</v>
      </c>
      <c r="V32" s="19"/>
      <c r="W32" s="23"/>
      <c r="X32" s="19" t="n">
        <f>84243437000</f>
        <v>8.4243437E10</v>
      </c>
      <c r="Y32" s="19"/>
      <c r="Z32" s="23"/>
      <c r="AA32" s="16"/>
      <c r="AB32" s="20" t="n">
        <f>3884</f>
        <v>3884.0</v>
      </c>
      <c r="AC32" s="21" t="n">
        <f>19</f>
        <v>19.0</v>
      </c>
    </row>
    <row r="33">
      <c r="A33" s="13" t="s">
        <v>46</v>
      </c>
      <c r="B33" s="14" t="s">
        <v>153</v>
      </c>
      <c r="C33" s="14" t="s">
        <v>154</v>
      </c>
      <c r="D33" s="22"/>
      <c r="E33" s="14" t="s">
        <v>80</v>
      </c>
      <c r="F33" s="15" t="s">
        <v>81</v>
      </c>
      <c r="G33" s="15" t="s">
        <v>82</v>
      </c>
      <c r="H33" s="16" t="s">
        <v>52</v>
      </c>
      <c r="I33" s="17" t="s">
        <v>203</v>
      </c>
      <c r="J33" s="16" t="s">
        <v>54</v>
      </c>
      <c r="K33" s="17" t="s">
        <v>204</v>
      </c>
      <c r="L33" s="16"/>
      <c r="M33" s="17"/>
      <c r="N33" s="16" t="s">
        <v>57</v>
      </c>
      <c r="O33" s="17" t="s">
        <v>205</v>
      </c>
      <c r="P33" s="16"/>
      <c r="Q33" s="17"/>
      <c r="R33" s="16" t="s">
        <v>54</v>
      </c>
      <c r="S33" s="17" t="s">
        <v>206</v>
      </c>
      <c r="T33" s="18" t="n">
        <f>26328.95</f>
        <v>26328.95</v>
      </c>
      <c r="U33" s="19" t="n">
        <f>2238</f>
        <v>2238.0</v>
      </c>
      <c r="V33" s="19"/>
      <c r="W33" s="23"/>
      <c r="X33" s="19" t="n">
        <f>5878851500</f>
        <v>5.8788515E9</v>
      </c>
      <c r="Y33" s="19"/>
      <c r="Z33" s="23"/>
      <c r="AA33" s="16"/>
      <c r="AB33" s="20" t="n">
        <f>1318</f>
        <v>1318.0</v>
      </c>
      <c r="AC33" s="21" t="n">
        <f>19</f>
        <v>19.0</v>
      </c>
    </row>
    <row r="34">
      <c r="A34" s="13" t="s">
        <v>46</v>
      </c>
      <c r="B34" s="14" t="s">
        <v>153</v>
      </c>
      <c r="C34" s="14" t="s">
        <v>154</v>
      </c>
      <c r="D34" s="22"/>
      <c r="E34" s="14" t="s">
        <v>90</v>
      </c>
      <c r="F34" s="15" t="s">
        <v>91</v>
      </c>
      <c r="G34" s="15" t="s">
        <v>92</v>
      </c>
      <c r="H34" s="16" t="s">
        <v>52</v>
      </c>
      <c r="I34" s="17" t="s">
        <v>207</v>
      </c>
      <c r="J34" s="16" t="s">
        <v>54</v>
      </c>
      <c r="K34" s="17" t="s">
        <v>208</v>
      </c>
      <c r="L34" s="16"/>
      <c r="M34" s="17"/>
      <c r="N34" s="16" t="s">
        <v>57</v>
      </c>
      <c r="O34" s="17" t="s">
        <v>209</v>
      </c>
      <c r="P34" s="16"/>
      <c r="Q34" s="17"/>
      <c r="R34" s="16" t="s">
        <v>54</v>
      </c>
      <c r="S34" s="17" t="s">
        <v>210</v>
      </c>
      <c r="T34" s="18" t="n">
        <f>26092.11</f>
        <v>26092.11</v>
      </c>
      <c r="U34" s="19" t="n">
        <f>620</f>
        <v>620.0</v>
      </c>
      <c r="V34" s="19"/>
      <c r="W34" s="23"/>
      <c r="X34" s="19" t="n">
        <f>1609723500</f>
        <v>1.6097235E9</v>
      </c>
      <c r="Y34" s="19"/>
      <c r="Z34" s="23"/>
      <c r="AA34" s="16"/>
      <c r="AB34" s="20" t="n">
        <f>495</f>
        <v>495.0</v>
      </c>
      <c r="AC34" s="21" t="n">
        <f>19</f>
        <v>19.0</v>
      </c>
    </row>
    <row r="35">
      <c r="A35" s="13" t="s">
        <v>46</v>
      </c>
      <c r="B35" s="14" t="s">
        <v>153</v>
      </c>
      <c r="C35" s="14" t="s">
        <v>154</v>
      </c>
      <c r="D35" s="22"/>
      <c r="E35" s="14" t="s">
        <v>99</v>
      </c>
      <c r="F35" s="15" t="s">
        <v>100</v>
      </c>
      <c r="G35" s="15" t="s">
        <v>101</v>
      </c>
      <c r="H35" s="16" t="s">
        <v>52</v>
      </c>
      <c r="I35" s="17" t="s">
        <v>211</v>
      </c>
      <c r="J35" s="16" t="s">
        <v>54</v>
      </c>
      <c r="K35" s="17" t="s">
        <v>212</v>
      </c>
      <c r="L35" s="16"/>
      <c r="M35" s="17"/>
      <c r="N35" s="16" t="s">
        <v>57</v>
      </c>
      <c r="O35" s="17" t="s">
        <v>213</v>
      </c>
      <c r="P35" s="16"/>
      <c r="Q35" s="17"/>
      <c r="R35" s="16" t="s">
        <v>54</v>
      </c>
      <c r="S35" s="17" t="s">
        <v>212</v>
      </c>
      <c r="T35" s="18" t="n">
        <f>26038.42</f>
        <v>26038.42</v>
      </c>
      <c r="U35" s="19" t="n">
        <f>233</f>
        <v>233.0</v>
      </c>
      <c r="V35" s="19"/>
      <c r="W35" s="23"/>
      <c r="X35" s="19" t="n">
        <f>606886500</f>
        <v>6.068865E8</v>
      </c>
      <c r="Y35" s="19"/>
      <c r="Z35" s="23"/>
      <c r="AA35" s="16"/>
      <c r="AB35" s="20" t="n">
        <f>49</f>
        <v>49.0</v>
      </c>
      <c r="AC35" s="21" t="n">
        <f>19</f>
        <v>19.0</v>
      </c>
    </row>
    <row r="36">
      <c r="A36" s="13" t="s">
        <v>46</v>
      </c>
      <c r="B36" s="14" t="s">
        <v>153</v>
      </c>
      <c r="C36" s="14" t="s">
        <v>154</v>
      </c>
      <c r="D36" s="22"/>
      <c r="E36" s="14" t="s">
        <v>103</v>
      </c>
      <c r="F36" s="15" t="s">
        <v>130</v>
      </c>
      <c r="G36" s="15" t="s">
        <v>105</v>
      </c>
      <c r="H36" s="16" t="s">
        <v>52</v>
      </c>
      <c r="I36" s="17" t="s">
        <v>214</v>
      </c>
      <c r="J36" s="16" t="s">
        <v>54</v>
      </c>
      <c r="K36" s="17" t="s">
        <v>215</v>
      </c>
      <c r="L36" s="16"/>
      <c r="M36" s="17"/>
      <c r="N36" s="16" t="s">
        <v>57</v>
      </c>
      <c r="O36" s="17" t="s">
        <v>216</v>
      </c>
      <c r="P36" s="16"/>
      <c r="Q36" s="17"/>
      <c r="R36" s="16" t="s">
        <v>54</v>
      </c>
      <c r="S36" s="17" t="s">
        <v>207</v>
      </c>
      <c r="T36" s="18" t="n">
        <f>25844.21</f>
        <v>25844.21</v>
      </c>
      <c r="U36" s="19" t="n">
        <f>1329</f>
        <v>1329.0</v>
      </c>
      <c r="V36" s="19"/>
      <c r="W36" s="23"/>
      <c r="X36" s="19" t="n">
        <f>3424628500</f>
        <v>3.4246285E9</v>
      </c>
      <c r="Y36" s="19"/>
      <c r="Z36" s="23"/>
      <c r="AA36" s="16"/>
      <c r="AB36" s="20" t="n">
        <f>1680</f>
        <v>1680.0</v>
      </c>
      <c r="AC36" s="21" t="n">
        <f>19</f>
        <v>19.0</v>
      </c>
    </row>
    <row r="37">
      <c r="A37" s="13" t="s">
        <v>46</v>
      </c>
      <c r="B37" s="14" t="s">
        <v>153</v>
      </c>
      <c r="C37" s="14" t="s">
        <v>154</v>
      </c>
      <c r="D37" s="22"/>
      <c r="E37" s="14" t="s">
        <v>109</v>
      </c>
      <c r="F37" s="15" t="s">
        <v>136</v>
      </c>
      <c r="G37" s="15" t="s">
        <v>110</v>
      </c>
      <c r="H37" s="16" t="s">
        <v>52</v>
      </c>
      <c r="I37" s="17" t="s">
        <v>217</v>
      </c>
      <c r="J37" s="16" t="s">
        <v>74</v>
      </c>
      <c r="K37" s="17" t="s">
        <v>218</v>
      </c>
      <c r="L37" s="16"/>
      <c r="M37" s="17"/>
      <c r="N37" s="16" t="s">
        <v>57</v>
      </c>
      <c r="O37" s="17" t="s">
        <v>219</v>
      </c>
      <c r="P37" s="16"/>
      <c r="Q37" s="17"/>
      <c r="R37" s="16" t="s">
        <v>54</v>
      </c>
      <c r="S37" s="17" t="s">
        <v>220</v>
      </c>
      <c r="T37" s="18" t="n">
        <f>25580.53</f>
        <v>25580.53</v>
      </c>
      <c r="U37" s="19" t="n">
        <f>193</f>
        <v>193.0</v>
      </c>
      <c r="V37" s="19"/>
      <c r="W37" s="23"/>
      <c r="X37" s="19" t="n">
        <f>493890000</f>
        <v>4.9389E8</v>
      </c>
      <c r="Y37" s="19"/>
      <c r="Z37" s="23"/>
      <c r="AA37" s="16"/>
      <c r="AB37" s="20" t="n">
        <f>340</f>
        <v>340.0</v>
      </c>
      <c r="AC37" s="21" t="n">
        <f>19</f>
        <v>19.0</v>
      </c>
    </row>
    <row r="38">
      <c r="A38" s="13" t="s">
        <v>46</v>
      </c>
      <c r="B38" s="14" t="s">
        <v>153</v>
      </c>
      <c r="C38" s="14" t="s">
        <v>154</v>
      </c>
      <c r="D38" s="22"/>
      <c r="E38" s="14" t="s">
        <v>114</v>
      </c>
      <c r="F38" s="15" t="s">
        <v>139</v>
      </c>
      <c r="G38" s="15" t="s">
        <v>115</v>
      </c>
      <c r="H38" s="16" t="s">
        <v>112</v>
      </c>
      <c r="I38" s="17" t="s">
        <v>221</v>
      </c>
      <c r="J38" s="16" t="s">
        <v>54</v>
      </c>
      <c r="K38" s="17" t="s">
        <v>222</v>
      </c>
      <c r="L38" s="16"/>
      <c r="M38" s="17"/>
      <c r="N38" s="16" t="s">
        <v>57</v>
      </c>
      <c r="O38" s="17" t="s">
        <v>223</v>
      </c>
      <c r="P38" s="16"/>
      <c r="Q38" s="17"/>
      <c r="R38" s="16" t="s">
        <v>54</v>
      </c>
      <c r="S38" s="17" t="s">
        <v>222</v>
      </c>
      <c r="T38" s="18" t="n">
        <f>25346.32</f>
        <v>25346.32</v>
      </c>
      <c r="U38" s="19" t="n">
        <f>20</f>
        <v>20.0</v>
      </c>
      <c r="V38" s="19"/>
      <c r="W38" s="23"/>
      <c r="X38" s="19" t="n">
        <f>50214500</f>
        <v>5.02145E7</v>
      </c>
      <c r="Y38" s="19"/>
      <c r="Z38" s="23"/>
      <c r="AA38" s="16"/>
      <c r="AB38" s="20" t="n">
        <f>493</f>
        <v>493.0</v>
      </c>
      <c r="AC38" s="21" t="n">
        <f>8</f>
        <v>8.0</v>
      </c>
    </row>
    <row r="39">
      <c r="A39" s="13" t="s">
        <v>46</v>
      </c>
      <c r="B39" s="14" t="s">
        <v>153</v>
      </c>
      <c r="C39" s="14" t="s">
        <v>154</v>
      </c>
      <c r="D39" s="22"/>
      <c r="E39" s="14" t="s">
        <v>118</v>
      </c>
      <c r="F39" s="15" t="s">
        <v>142</v>
      </c>
      <c r="G39" s="15" t="s">
        <v>119</v>
      </c>
      <c r="H39" s="16" t="s">
        <v>52</v>
      </c>
      <c r="I39" s="17" t="s">
        <v>184</v>
      </c>
      <c r="J39" s="16" t="s">
        <v>74</v>
      </c>
      <c r="K39" s="17" t="s">
        <v>224</v>
      </c>
      <c r="L39" s="16"/>
      <c r="M39" s="17"/>
      <c r="N39" s="16" t="s">
        <v>57</v>
      </c>
      <c r="O39" s="17" t="s">
        <v>225</v>
      </c>
      <c r="P39" s="16"/>
      <c r="Q39" s="17"/>
      <c r="R39" s="16" t="s">
        <v>74</v>
      </c>
      <c r="S39" s="17" t="s">
        <v>224</v>
      </c>
      <c r="T39" s="18" t="n">
        <f>25111.05</f>
        <v>25111.05</v>
      </c>
      <c r="U39" s="19" t="n">
        <f>7</f>
        <v>7.0</v>
      </c>
      <c r="V39" s="19"/>
      <c r="W39" s="23"/>
      <c r="X39" s="19" t="n">
        <f>17576500</f>
        <v>1.75765E7</v>
      </c>
      <c r="Y39" s="19"/>
      <c r="Z39" s="23"/>
      <c r="AA39" s="16"/>
      <c r="AB39" s="20" t="n">
        <f>264</f>
        <v>264.0</v>
      </c>
      <c r="AC39" s="21" t="n">
        <f>5</f>
        <v>5.0</v>
      </c>
    </row>
    <row r="40">
      <c r="A40" s="13" t="s">
        <v>46</v>
      </c>
      <c r="B40" s="14" t="s">
        <v>153</v>
      </c>
      <c r="C40" s="14" t="s">
        <v>154</v>
      </c>
      <c r="D40" s="22"/>
      <c r="E40" s="14" t="s">
        <v>120</v>
      </c>
      <c r="F40" s="15" t="s">
        <v>145</v>
      </c>
      <c r="G40" s="15" t="s">
        <v>121</v>
      </c>
      <c r="H40" s="16" t="s">
        <v>52</v>
      </c>
      <c r="I40" s="17" t="s">
        <v>226</v>
      </c>
      <c r="J40" s="16" t="s">
        <v>132</v>
      </c>
      <c r="K40" s="17" t="s">
        <v>227</v>
      </c>
      <c r="L40" s="16"/>
      <c r="M40" s="17"/>
      <c r="N40" s="16" t="s">
        <v>228</v>
      </c>
      <c r="O40" s="17" t="s">
        <v>229</v>
      </c>
      <c r="P40" s="16"/>
      <c r="Q40" s="17"/>
      <c r="R40" s="16" t="s">
        <v>230</v>
      </c>
      <c r="S40" s="17" t="s">
        <v>231</v>
      </c>
      <c r="T40" s="18" t="n">
        <f>24870</f>
        <v>24870.0</v>
      </c>
      <c r="U40" s="19" t="n">
        <f>16</f>
        <v>16.0</v>
      </c>
      <c r="V40" s="19"/>
      <c r="W40" s="23"/>
      <c r="X40" s="19" t="n">
        <f>39809500</f>
        <v>3.98095E7</v>
      </c>
      <c r="Y40" s="19"/>
      <c r="Z40" s="23"/>
      <c r="AA40" s="16"/>
      <c r="AB40" s="20" t="n">
        <f>192</f>
        <v>192.0</v>
      </c>
      <c r="AC40" s="21" t="n">
        <f>8</f>
        <v>8.0</v>
      </c>
    </row>
    <row r="41">
      <c r="A41" s="13" t="s">
        <v>46</v>
      </c>
      <c r="B41" s="14" t="s">
        <v>153</v>
      </c>
      <c r="C41" s="14" t="s">
        <v>154</v>
      </c>
      <c r="D41" s="22"/>
      <c r="E41" s="14" t="s">
        <v>125</v>
      </c>
      <c r="F41" s="15" t="s">
        <v>148</v>
      </c>
      <c r="G41" s="15" t="s">
        <v>126</v>
      </c>
      <c r="H41" s="16" t="s">
        <v>52</v>
      </c>
      <c r="I41" s="17" t="s">
        <v>232</v>
      </c>
      <c r="J41" s="16" t="s">
        <v>233</v>
      </c>
      <c r="K41" s="17" t="s">
        <v>234</v>
      </c>
      <c r="L41" s="16"/>
      <c r="M41" s="17"/>
      <c r="N41" s="16" t="s">
        <v>57</v>
      </c>
      <c r="O41" s="17" t="s">
        <v>235</v>
      </c>
      <c r="P41" s="16"/>
      <c r="Q41" s="17"/>
      <c r="R41" s="16" t="s">
        <v>233</v>
      </c>
      <c r="S41" s="17" t="s">
        <v>234</v>
      </c>
      <c r="T41" s="18" t="n">
        <f>24614.21</f>
        <v>24614.21</v>
      </c>
      <c r="U41" s="19" t="n">
        <f>6</f>
        <v>6.0</v>
      </c>
      <c r="V41" s="19"/>
      <c r="W41" s="23"/>
      <c r="X41" s="19" t="n">
        <f>14509000</f>
        <v>1.4509E7</v>
      </c>
      <c r="Y41" s="19"/>
      <c r="Z41" s="23"/>
      <c r="AA41" s="16"/>
      <c r="AB41" s="20" t="n">
        <f>189</f>
        <v>189.0</v>
      </c>
      <c r="AC41" s="21" t="n">
        <f>5</f>
        <v>5.0</v>
      </c>
    </row>
    <row r="42">
      <c r="A42" s="13" t="s">
        <v>46</v>
      </c>
      <c r="B42" s="14" t="s">
        <v>153</v>
      </c>
      <c r="C42" s="14" t="s">
        <v>154</v>
      </c>
      <c r="D42" s="22"/>
      <c r="E42" s="14" t="s">
        <v>129</v>
      </c>
      <c r="F42" s="15" t="s">
        <v>151</v>
      </c>
      <c r="G42" s="15" t="s">
        <v>131</v>
      </c>
      <c r="H42" s="16" t="s">
        <v>52</v>
      </c>
      <c r="I42" s="17" t="s">
        <v>213</v>
      </c>
      <c r="J42" s="16" t="s">
        <v>74</v>
      </c>
      <c r="K42" s="17" t="s">
        <v>209</v>
      </c>
      <c r="L42" s="16"/>
      <c r="M42" s="17"/>
      <c r="N42" s="16" t="s">
        <v>76</v>
      </c>
      <c r="O42" s="17" t="s">
        <v>236</v>
      </c>
      <c r="P42" s="16"/>
      <c r="Q42" s="17"/>
      <c r="R42" s="16" t="s">
        <v>74</v>
      </c>
      <c r="S42" s="17" t="s">
        <v>209</v>
      </c>
      <c r="T42" s="18" t="n">
        <f>24416.84</f>
        <v>24416.84</v>
      </c>
      <c r="U42" s="19" t="n">
        <f>92</f>
        <v>92.0</v>
      </c>
      <c r="V42" s="19"/>
      <c r="W42" s="23"/>
      <c r="X42" s="19" t="n">
        <f>223642500</f>
        <v>2.236425E8</v>
      </c>
      <c r="Y42" s="19"/>
      <c r="Z42" s="23"/>
      <c r="AA42" s="16"/>
      <c r="AB42" s="20" t="n">
        <f>132</f>
        <v>132.0</v>
      </c>
      <c r="AC42" s="21" t="n">
        <f>16</f>
        <v>16.0</v>
      </c>
    </row>
    <row r="43">
      <c r="A43" s="13" t="s">
        <v>46</v>
      </c>
      <c r="B43" s="14" t="s">
        <v>237</v>
      </c>
      <c r="C43" s="14" t="s">
        <v>238</v>
      </c>
      <c r="D43" s="22"/>
      <c r="E43" s="14" t="s">
        <v>49</v>
      </c>
      <c r="F43" s="15" t="s">
        <v>62</v>
      </c>
      <c r="G43" s="15" t="s">
        <v>51</v>
      </c>
      <c r="H43" s="16" t="s">
        <v>52</v>
      </c>
      <c r="I43" s="17" t="s">
        <v>239</v>
      </c>
      <c r="J43" s="16" t="s">
        <v>52</v>
      </c>
      <c r="K43" s="17" t="s">
        <v>240</v>
      </c>
      <c r="L43" s="16" t="s">
        <v>52</v>
      </c>
      <c r="M43" s="17" t="s">
        <v>241</v>
      </c>
      <c r="N43" s="16" t="s">
        <v>57</v>
      </c>
      <c r="O43" s="17" t="s">
        <v>242</v>
      </c>
      <c r="P43" s="16" t="s">
        <v>57</v>
      </c>
      <c r="Q43" s="17" t="s">
        <v>243</v>
      </c>
      <c r="R43" s="16" t="s">
        <v>54</v>
      </c>
      <c r="S43" s="17" t="s">
        <v>244</v>
      </c>
      <c r="T43" s="18" t="n">
        <f>1879.13</f>
        <v>1879.13</v>
      </c>
      <c r="U43" s="19" t="n">
        <f>1341825</f>
        <v>1341825.0</v>
      </c>
      <c r="V43" s="19" t="n">
        <v>146282.0</v>
      </c>
      <c r="W43" s="23" t="n">
        <v>6090.0</v>
      </c>
      <c r="X43" s="19" t="n">
        <f>25202904146854</f>
        <v>2.5202904146854E13</v>
      </c>
      <c r="Y43" s="19" t="n">
        <v>2.749670641854E12</v>
      </c>
      <c r="Z43" s="23" t="n">
        <v>1.16323545E11</v>
      </c>
      <c r="AA43" s="16"/>
      <c r="AB43" s="20" t="n">
        <f>540031</f>
        <v>540031.0</v>
      </c>
      <c r="AC43" s="21" t="n">
        <f>19</f>
        <v>19.0</v>
      </c>
    </row>
    <row r="44">
      <c r="A44" s="13" t="s">
        <v>46</v>
      </c>
      <c r="B44" s="14" t="s">
        <v>237</v>
      </c>
      <c r="C44" s="14" t="s">
        <v>238</v>
      </c>
      <c r="D44" s="22"/>
      <c r="E44" s="14" t="s">
        <v>61</v>
      </c>
      <c r="F44" s="15" t="s">
        <v>148</v>
      </c>
      <c r="G44" s="15" t="s">
        <v>63</v>
      </c>
      <c r="H44" s="16" t="s">
        <v>97</v>
      </c>
      <c r="I44" s="17" t="s">
        <v>245</v>
      </c>
      <c r="J44" s="16" t="s">
        <v>54</v>
      </c>
      <c r="K44" s="17" t="s">
        <v>246</v>
      </c>
      <c r="L44" s="16" t="s">
        <v>74</v>
      </c>
      <c r="M44" s="17" t="s">
        <v>247</v>
      </c>
      <c r="N44" s="16" t="s">
        <v>230</v>
      </c>
      <c r="O44" s="17" t="s">
        <v>248</v>
      </c>
      <c r="P44" s="16" t="s">
        <v>249</v>
      </c>
      <c r="Q44" s="17" t="s">
        <v>250</v>
      </c>
      <c r="R44" s="16" t="s">
        <v>54</v>
      </c>
      <c r="S44" s="17" t="s">
        <v>251</v>
      </c>
      <c r="T44" s="18" t="n">
        <f>1877.82</f>
        <v>1877.82</v>
      </c>
      <c r="U44" s="19" t="n">
        <f>15663</f>
        <v>15663.0</v>
      </c>
      <c r="V44" s="19" t="n">
        <v>9333.0</v>
      </c>
      <c r="W44" s="23" t="n">
        <v>6090.0</v>
      </c>
      <c r="X44" s="19" t="n">
        <f>296191991200</f>
        <v>2.961919912E11</v>
      </c>
      <c r="Y44" s="19" t="n">
        <v>1.755814012E11</v>
      </c>
      <c r="Z44" s="23" t="n">
        <v>1.1606858E11</v>
      </c>
      <c r="AA44" s="16"/>
      <c r="AB44" s="20" t="n">
        <f>11501</f>
        <v>11501.0</v>
      </c>
      <c r="AC44" s="21" t="n">
        <f>7</f>
        <v>7.0</v>
      </c>
    </row>
    <row r="45">
      <c r="A45" s="13" t="s">
        <v>46</v>
      </c>
      <c r="B45" s="14" t="s">
        <v>237</v>
      </c>
      <c r="C45" s="14" t="s">
        <v>238</v>
      </c>
      <c r="D45" s="22"/>
      <c r="E45" s="14" t="s">
        <v>69</v>
      </c>
      <c r="F45" s="15" t="s">
        <v>81</v>
      </c>
      <c r="G45" s="15" t="s">
        <v>71</v>
      </c>
      <c r="H45" s="16"/>
      <c r="I45" s="17" t="s">
        <v>102</v>
      </c>
      <c r="J45" s="16"/>
      <c r="K45" s="17" t="s">
        <v>102</v>
      </c>
      <c r="L45" s="16"/>
      <c r="M45" s="17"/>
      <c r="N45" s="16"/>
      <c r="O45" s="17" t="s">
        <v>102</v>
      </c>
      <c r="P45" s="16"/>
      <c r="Q45" s="17"/>
      <c r="R45" s="16"/>
      <c r="S45" s="17" t="s">
        <v>102</v>
      </c>
      <c r="T45" s="18" t="n">
        <f>1859.26</f>
        <v>1859.26</v>
      </c>
      <c r="U45" s="19" t="str">
        <f>"－"</f>
        <v>－</v>
      </c>
      <c r="V45" s="19"/>
      <c r="W45" s="23"/>
      <c r="X45" s="19" t="str">
        <f>"－"</f>
        <v>－</v>
      </c>
      <c r="Y45" s="19"/>
      <c r="Z45" s="23"/>
      <c r="AA45" s="16"/>
      <c r="AB45" s="20" t="str">
        <f>"－"</f>
        <v>－</v>
      </c>
      <c r="AC45" s="21" t="str">
        <f>"－"</f>
        <v>－</v>
      </c>
    </row>
    <row r="46">
      <c r="A46" s="13" t="s">
        <v>46</v>
      </c>
      <c r="B46" s="14" t="s">
        <v>237</v>
      </c>
      <c r="C46" s="14" t="s">
        <v>238</v>
      </c>
      <c r="D46" s="22"/>
      <c r="E46" s="14" t="s">
        <v>80</v>
      </c>
      <c r="F46" s="15" t="s">
        <v>151</v>
      </c>
      <c r="G46" s="15" t="s">
        <v>82</v>
      </c>
      <c r="H46" s="16"/>
      <c r="I46" s="17" t="s">
        <v>102</v>
      </c>
      <c r="J46" s="16"/>
      <c r="K46" s="17" t="s">
        <v>102</v>
      </c>
      <c r="L46" s="16"/>
      <c r="M46" s="17"/>
      <c r="N46" s="16"/>
      <c r="O46" s="17" t="s">
        <v>102</v>
      </c>
      <c r="P46" s="16"/>
      <c r="Q46" s="17"/>
      <c r="R46" s="16"/>
      <c r="S46" s="17" t="s">
        <v>102</v>
      </c>
      <c r="T46" s="18" t="n">
        <f>1856.53</f>
        <v>1856.53</v>
      </c>
      <c r="U46" s="19" t="str">
        <f>"－"</f>
        <v>－</v>
      </c>
      <c r="V46" s="19"/>
      <c r="W46" s="23"/>
      <c r="X46" s="19" t="str">
        <f>"－"</f>
        <v>－</v>
      </c>
      <c r="Y46" s="19"/>
      <c r="Z46" s="23"/>
      <c r="AA46" s="16"/>
      <c r="AB46" s="20" t="n">
        <f>100</f>
        <v>100.0</v>
      </c>
      <c r="AC46" s="21" t="str">
        <f>"－"</f>
        <v>－</v>
      </c>
    </row>
    <row r="47">
      <c r="A47" s="13" t="s">
        <v>46</v>
      </c>
      <c r="B47" s="14" t="s">
        <v>237</v>
      </c>
      <c r="C47" s="14" t="s">
        <v>238</v>
      </c>
      <c r="D47" s="22"/>
      <c r="E47" s="14" t="s">
        <v>90</v>
      </c>
      <c r="F47" s="15" t="s">
        <v>100</v>
      </c>
      <c r="G47" s="15" t="s">
        <v>92</v>
      </c>
      <c r="H47" s="16"/>
      <c r="I47" s="17" t="s">
        <v>102</v>
      </c>
      <c r="J47" s="16"/>
      <c r="K47" s="17" t="s">
        <v>102</v>
      </c>
      <c r="L47" s="16"/>
      <c r="M47" s="17"/>
      <c r="N47" s="16"/>
      <c r="O47" s="17" t="s">
        <v>102</v>
      </c>
      <c r="P47" s="16"/>
      <c r="Q47" s="17"/>
      <c r="R47" s="16"/>
      <c r="S47" s="17" t="s">
        <v>102</v>
      </c>
      <c r="T47" s="18" t="n">
        <f>1835.82</f>
        <v>1835.82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str">
        <f>"－"</f>
        <v>－</v>
      </c>
      <c r="AC47" s="21" t="str">
        <f>"－"</f>
        <v>－</v>
      </c>
    </row>
    <row r="48">
      <c r="A48" s="13" t="s">
        <v>46</v>
      </c>
      <c r="B48" s="14" t="s">
        <v>252</v>
      </c>
      <c r="C48" s="14" t="s">
        <v>253</v>
      </c>
      <c r="D48" s="22"/>
      <c r="E48" s="14" t="s">
        <v>49</v>
      </c>
      <c r="F48" s="15" t="s">
        <v>81</v>
      </c>
      <c r="G48" s="15" t="s">
        <v>51</v>
      </c>
      <c r="H48" s="16" t="s">
        <v>52</v>
      </c>
      <c r="I48" s="17" t="s">
        <v>254</v>
      </c>
      <c r="J48" s="16" t="s">
        <v>52</v>
      </c>
      <c r="K48" s="17" t="s">
        <v>255</v>
      </c>
      <c r="L48" s="16" t="s">
        <v>52</v>
      </c>
      <c r="M48" s="17" t="s">
        <v>256</v>
      </c>
      <c r="N48" s="16" t="s">
        <v>57</v>
      </c>
      <c r="O48" s="17" t="s">
        <v>257</v>
      </c>
      <c r="P48" s="16" t="s">
        <v>57</v>
      </c>
      <c r="Q48" s="17" t="s">
        <v>258</v>
      </c>
      <c r="R48" s="16" t="s">
        <v>54</v>
      </c>
      <c r="S48" s="17" t="s">
        <v>259</v>
      </c>
      <c r="T48" s="18" t="n">
        <f>1879.13</f>
        <v>1879.13</v>
      </c>
      <c r="U48" s="19" t="n">
        <f>530187</f>
        <v>530187.0</v>
      </c>
      <c r="V48" s="19" t="n">
        <v>12435.0</v>
      </c>
      <c r="W48" s="23"/>
      <c r="X48" s="19" t="n">
        <f>995317839055</f>
        <v>9.95317839055E11</v>
      </c>
      <c r="Y48" s="19" t="n">
        <v>2.3351140305E10</v>
      </c>
      <c r="Z48" s="23"/>
      <c r="AA48" s="16"/>
      <c r="AB48" s="20" t="n">
        <f>60742</f>
        <v>60742.0</v>
      </c>
      <c r="AC48" s="21" t="n">
        <f>19</f>
        <v>19.0</v>
      </c>
    </row>
    <row r="49">
      <c r="A49" s="13" t="s">
        <v>46</v>
      </c>
      <c r="B49" s="14" t="s">
        <v>252</v>
      </c>
      <c r="C49" s="14" t="s">
        <v>253</v>
      </c>
      <c r="D49" s="22"/>
      <c r="E49" s="14" t="s">
        <v>61</v>
      </c>
      <c r="F49" s="15" t="s">
        <v>151</v>
      </c>
      <c r="G49" s="15" t="s">
        <v>63</v>
      </c>
      <c r="H49" s="16" t="s">
        <v>52</v>
      </c>
      <c r="I49" s="17" t="s">
        <v>260</v>
      </c>
      <c r="J49" s="16" t="s">
        <v>74</v>
      </c>
      <c r="K49" s="17" t="s">
        <v>261</v>
      </c>
      <c r="L49" s="16"/>
      <c r="M49" s="17"/>
      <c r="N49" s="16" t="s">
        <v>57</v>
      </c>
      <c r="O49" s="17" t="s">
        <v>262</v>
      </c>
      <c r="P49" s="16"/>
      <c r="Q49" s="17"/>
      <c r="R49" s="16" t="s">
        <v>54</v>
      </c>
      <c r="S49" s="17" t="s">
        <v>263</v>
      </c>
      <c r="T49" s="18" t="n">
        <f>1877.82</f>
        <v>1877.82</v>
      </c>
      <c r="U49" s="19" t="n">
        <f>511</f>
        <v>511.0</v>
      </c>
      <c r="V49" s="19"/>
      <c r="W49" s="23"/>
      <c r="X49" s="19" t="n">
        <f>962306500</f>
        <v>9.623065E8</v>
      </c>
      <c r="Y49" s="19"/>
      <c r="Z49" s="23"/>
      <c r="AA49" s="16"/>
      <c r="AB49" s="20" t="n">
        <f>246</f>
        <v>246.0</v>
      </c>
      <c r="AC49" s="21" t="n">
        <f>19</f>
        <v>19.0</v>
      </c>
    </row>
    <row r="50">
      <c r="A50" s="13" t="s">
        <v>46</v>
      </c>
      <c r="B50" s="14" t="s">
        <v>252</v>
      </c>
      <c r="C50" s="14" t="s">
        <v>253</v>
      </c>
      <c r="D50" s="22"/>
      <c r="E50" s="14" t="s">
        <v>69</v>
      </c>
      <c r="F50" s="15" t="s">
        <v>100</v>
      </c>
      <c r="G50" s="15" t="s">
        <v>71</v>
      </c>
      <c r="H50" s="16"/>
      <c r="I50" s="17" t="s">
        <v>102</v>
      </c>
      <c r="J50" s="16"/>
      <c r="K50" s="17" t="s">
        <v>102</v>
      </c>
      <c r="L50" s="16"/>
      <c r="M50" s="17"/>
      <c r="N50" s="16"/>
      <c r="O50" s="17" t="s">
        <v>102</v>
      </c>
      <c r="P50" s="16"/>
      <c r="Q50" s="17"/>
      <c r="R50" s="16"/>
      <c r="S50" s="17" t="s">
        <v>102</v>
      </c>
      <c r="T50" s="18" t="n">
        <f>1859.26</f>
        <v>1859.26</v>
      </c>
      <c r="U50" s="19" t="str">
        <f>"－"</f>
        <v>－</v>
      </c>
      <c r="V50" s="19"/>
      <c r="W50" s="23"/>
      <c r="X50" s="19" t="str">
        <f>"－"</f>
        <v>－</v>
      </c>
      <c r="Y50" s="19"/>
      <c r="Z50" s="23"/>
      <c r="AA50" s="16"/>
      <c r="AB50" s="20" t="str">
        <f>"－"</f>
        <v>－</v>
      </c>
      <c r="AC50" s="21" t="str">
        <f>"－"</f>
        <v>－</v>
      </c>
    </row>
    <row r="51">
      <c r="A51" s="13" t="s">
        <v>46</v>
      </c>
      <c r="B51" s="14" t="s">
        <v>264</v>
      </c>
      <c r="C51" s="14" t="s">
        <v>265</v>
      </c>
      <c r="D51" s="22"/>
      <c r="E51" s="14" t="s">
        <v>49</v>
      </c>
      <c r="F51" s="15" t="s">
        <v>62</v>
      </c>
      <c r="G51" s="15" t="s">
        <v>51</v>
      </c>
      <c r="H51" s="16" t="s">
        <v>52</v>
      </c>
      <c r="I51" s="17" t="s">
        <v>266</v>
      </c>
      <c r="J51" s="16" t="s">
        <v>52</v>
      </c>
      <c r="K51" s="17" t="s">
        <v>267</v>
      </c>
      <c r="L51" s="16" t="s">
        <v>52</v>
      </c>
      <c r="M51" s="17" t="s">
        <v>268</v>
      </c>
      <c r="N51" s="16" t="s">
        <v>57</v>
      </c>
      <c r="O51" s="17" t="s">
        <v>269</v>
      </c>
      <c r="P51" s="16" t="s">
        <v>57</v>
      </c>
      <c r="Q51" s="17" t="s">
        <v>270</v>
      </c>
      <c r="R51" s="16" t="s">
        <v>54</v>
      </c>
      <c r="S51" s="17" t="s">
        <v>271</v>
      </c>
      <c r="T51" s="18" t="n">
        <f>16943.42</f>
        <v>16943.42</v>
      </c>
      <c r="U51" s="19" t="n">
        <f>174426</f>
        <v>174426.0</v>
      </c>
      <c r="V51" s="19" t="n">
        <v>4425.0</v>
      </c>
      <c r="W51" s="23"/>
      <c r="X51" s="19" t="n">
        <f>295066024325</f>
        <v>2.95066024325E11</v>
      </c>
      <c r="Y51" s="19" t="n">
        <v>7.467262325E9</v>
      </c>
      <c r="Z51" s="23"/>
      <c r="AA51" s="16"/>
      <c r="AB51" s="20" t="n">
        <f>65218</f>
        <v>65218.0</v>
      </c>
      <c r="AC51" s="21" t="n">
        <f>19</f>
        <v>19.0</v>
      </c>
    </row>
    <row r="52">
      <c r="A52" s="13" t="s">
        <v>46</v>
      </c>
      <c r="B52" s="14" t="s">
        <v>264</v>
      </c>
      <c r="C52" s="14" t="s">
        <v>265</v>
      </c>
      <c r="D52" s="22"/>
      <c r="E52" s="14" t="s">
        <v>61</v>
      </c>
      <c r="F52" s="15" t="s">
        <v>148</v>
      </c>
      <c r="G52" s="15" t="s">
        <v>63</v>
      </c>
      <c r="H52" s="16" t="s">
        <v>272</v>
      </c>
      <c r="I52" s="17" t="s">
        <v>273</v>
      </c>
      <c r="J52" s="16" t="s">
        <v>132</v>
      </c>
      <c r="K52" s="17" t="s">
        <v>274</v>
      </c>
      <c r="L52" s="16"/>
      <c r="M52" s="17"/>
      <c r="N52" s="16" t="s">
        <v>272</v>
      </c>
      <c r="O52" s="17" t="s">
        <v>273</v>
      </c>
      <c r="P52" s="16"/>
      <c r="Q52" s="17"/>
      <c r="R52" s="16" t="s">
        <v>132</v>
      </c>
      <c r="S52" s="17" t="s">
        <v>274</v>
      </c>
      <c r="T52" s="18" t="n">
        <f>16920.53</f>
        <v>16920.53</v>
      </c>
      <c r="U52" s="19" t="n">
        <f>2</f>
        <v>2.0</v>
      </c>
      <c r="V52" s="19"/>
      <c r="W52" s="23"/>
      <c r="X52" s="19" t="n">
        <f>3410000</f>
        <v>3410000.0</v>
      </c>
      <c r="Y52" s="19"/>
      <c r="Z52" s="23"/>
      <c r="AA52" s="16"/>
      <c r="AB52" s="20" t="n">
        <f>4</f>
        <v>4.0</v>
      </c>
      <c r="AC52" s="21" t="n">
        <f>2</f>
        <v>2.0</v>
      </c>
    </row>
    <row r="53">
      <c r="A53" s="13" t="s">
        <v>46</v>
      </c>
      <c r="B53" s="14" t="s">
        <v>264</v>
      </c>
      <c r="C53" s="14" t="s">
        <v>265</v>
      </c>
      <c r="D53" s="22"/>
      <c r="E53" s="14" t="s">
        <v>69</v>
      </c>
      <c r="F53" s="15" t="s">
        <v>81</v>
      </c>
      <c r="G53" s="15" t="s">
        <v>71</v>
      </c>
      <c r="H53" s="16"/>
      <c r="I53" s="17" t="s">
        <v>102</v>
      </c>
      <c r="J53" s="16"/>
      <c r="K53" s="17" t="s">
        <v>102</v>
      </c>
      <c r="L53" s="16"/>
      <c r="M53" s="17"/>
      <c r="N53" s="16"/>
      <c r="O53" s="17" t="s">
        <v>102</v>
      </c>
      <c r="P53" s="16"/>
      <c r="Q53" s="17"/>
      <c r="R53" s="16"/>
      <c r="S53" s="17" t="s">
        <v>102</v>
      </c>
      <c r="T53" s="18" t="n">
        <f>16756.32</f>
        <v>16756.32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264</v>
      </c>
      <c r="C54" s="14" t="s">
        <v>265</v>
      </c>
      <c r="D54" s="22"/>
      <c r="E54" s="14" t="s">
        <v>80</v>
      </c>
      <c r="F54" s="15" t="s">
        <v>151</v>
      </c>
      <c r="G54" s="15" t="s">
        <v>82</v>
      </c>
      <c r="H54" s="16"/>
      <c r="I54" s="17" t="s">
        <v>102</v>
      </c>
      <c r="J54" s="16"/>
      <c r="K54" s="17" t="s">
        <v>102</v>
      </c>
      <c r="L54" s="16"/>
      <c r="M54" s="17"/>
      <c r="N54" s="16"/>
      <c r="O54" s="17" t="s">
        <v>102</v>
      </c>
      <c r="P54" s="16"/>
      <c r="Q54" s="17"/>
      <c r="R54" s="16"/>
      <c r="S54" s="17" t="s">
        <v>102</v>
      </c>
      <c r="T54" s="18" t="n">
        <f>16731.32</f>
        <v>16731.32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264</v>
      </c>
      <c r="C55" s="14" t="s">
        <v>265</v>
      </c>
      <c r="D55" s="22"/>
      <c r="E55" s="14" t="s">
        <v>90</v>
      </c>
      <c r="F55" s="15" t="s">
        <v>100</v>
      </c>
      <c r="G55" s="15" t="s">
        <v>92</v>
      </c>
      <c r="H55" s="16"/>
      <c r="I55" s="17" t="s">
        <v>102</v>
      </c>
      <c r="J55" s="16"/>
      <c r="K55" s="17" t="s">
        <v>102</v>
      </c>
      <c r="L55" s="16"/>
      <c r="M55" s="17"/>
      <c r="N55" s="16"/>
      <c r="O55" s="17" t="s">
        <v>102</v>
      </c>
      <c r="P55" s="16"/>
      <c r="Q55" s="17"/>
      <c r="R55" s="16"/>
      <c r="S55" s="17" t="s">
        <v>102</v>
      </c>
      <c r="T55" s="18" t="n">
        <f>16547.11</f>
        <v>16547.11</v>
      </c>
      <c r="U55" s="19" t="str">
        <f>"－"</f>
        <v>－</v>
      </c>
      <c r="V55" s="19"/>
      <c r="W55" s="23"/>
      <c r="X55" s="19" t="str">
        <f>"－"</f>
        <v>－</v>
      </c>
      <c r="Y55" s="19"/>
      <c r="Z55" s="23"/>
      <c r="AA55" s="16"/>
      <c r="AB55" s="20" t="str">
        <f>"－"</f>
        <v>－</v>
      </c>
      <c r="AC55" s="21" t="str">
        <f>"－"</f>
        <v>－</v>
      </c>
    </row>
    <row r="56">
      <c r="A56" s="13" t="s">
        <v>46</v>
      </c>
      <c r="B56" s="14" t="s">
        <v>275</v>
      </c>
      <c r="C56" s="14" t="s">
        <v>276</v>
      </c>
      <c r="D56" s="22"/>
      <c r="E56" s="14" t="s">
        <v>49</v>
      </c>
      <c r="F56" s="15" t="s">
        <v>81</v>
      </c>
      <c r="G56" s="15" t="s">
        <v>51</v>
      </c>
      <c r="H56" s="16"/>
      <c r="I56" s="17" t="s">
        <v>102</v>
      </c>
      <c r="J56" s="16"/>
      <c r="K56" s="17" t="s">
        <v>102</v>
      </c>
      <c r="L56" s="16"/>
      <c r="M56" s="17"/>
      <c r="N56" s="16"/>
      <c r="O56" s="17" t="s">
        <v>102</v>
      </c>
      <c r="P56" s="16"/>
      <c r="Q56" s="17"/>
      <c r="R56" s="16"/>
      <c r="S56" s="17" t="s">
        <v>102</v>
      </c>
      <c r="T56" s="18" t="n">
        <f>926.03</f>
        <v>926.03</v>
      </c>
      <c r="U56" s="19" t="str">
        <f>"－"</f>
        <v>－</v>
      </c>
      <c r="V56" s="19"/>
      <c r="W56" s="23"/>
      <c r="X56" s="19" t="str">
        <f>"－"</f>
        <v>－</v>
      </c>
      <c r="Y56" s="19"/>
      <c r="Z56" s="23"/>
      <c r="AA56" s="16"/>
      <c r="AB56" s="20" t="n">
        <f>106</f>
        <v>106.0</v>
      </c>
      <c r="AC56" s="21" t="str">
        <f>"－"</f>
        <v>－</v>
      </c>
    </row>
    <row r="57">
      <c r="A57" s="13" t="s">
        <v>46</v>
      </c>
      <c r="B57" s="14" t="s">
        <v>275</v>
      </c>
      <c r="C57" s="14" t="s">
        <v>276</v>
      </c>
      <c r="D57" s="22"/>
      <c r="E57" s="14" t="s">
        <v>61</v>
      </c>
      <c r="F57" s="15" t="s">
        <v>151</v>
      </c>
      <c r="G57" s="15" t="s">
        <v>63</v>
      </c>
      <c r="H57" s="16"/>
      <c r="I57" s="17" t="s">
        <v>102</v>
      </c>
      <c r="J57" s="16"/>
      <c r="K57" s="17" t="s">
        <v>102</v>
      </c>
      <c r="L57" s="16"/>
      <c r="M57" s="17"/>
      <c r="N57" s="16"/>
      <c r="O57" s="17" t="s">
        <v>102</v>
      </c>
      <c r="P57" s="16"/>
      <c r="Q57" s="17"/>
      <c r="R57" s="16"/>
      <c r="S57" s="17" t="s">
        <v>102</v>
      </c>
      <c r="T57" s="18" t="n">
        <f>926.11</f>
        <v>926.11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275</v>
      </c>
      <c r="C58" s="14" t="s">
        <v>276</v>
      </c>
      <c r="D58" s="22"/>
      <c r="E58" s="14" t="s">
        <v>69</v>
      </c>
      <c r="F58" s="15" t="s">
        <v>100</v>
      </c>
      <c r="G58" s="15" t="s">
        <v>71</v>
      </c>
      <c r="H58" s="16"/>
      <c r="I58" s="17" t="s">
        <v>102</v>
      </c>
      <c r="J58" s="16"/>
      <c r="K58" s="17" t="s">
        <v>102</v>
      </c>
      <c r="L58" s="16"/>
      <c r="M58" s="17"/>
      <c r="N58" s="16"/>
      <c r="O58" s="17" t="s">
        <v>102</v>
      </c>
      <c r="P58" s="16"/>
      <c r="Q58" s="17"/>
      <c r="R58" s="16"/>
      <c r="S58" s="17" t="s">
        <v>102</v>
      </c>
      <c r="T58" s="18" t="n">
        <f>918.79</f>
        <v>918.79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277</v>
      </c>
      <c r="C59" s="14" t="s">
        <v>278</v>
      </c>
      <c r="D59" s="22"/>
      <c r="E59" s="14" t="s">
        <v>49</v>
      </c>
      <c r="F59" s="15" t="s">
        <v>81</v>
      </c>
      <c r="G59" s="15" t="s">
        <v>51</v>
      </c>
      <c r="H59" s="16" t="s">
        <v>76</v>
      </c>
      <c r="I59" s="17" t="s">
        <v>279</v>
      </c>
      <c r="J59" s="16" t="s">
        <v>76</v>
      </c>
      <c r="K59" s="17" t="s">
        <v>279</v>
      </c>
      <c r="L59" s="16" t="s">
        <v>112</v>
      </c>
      <c r="M59" s="17" t="s">
        <v>280</v>
      </c>
      <c r="N59" s="16" t="s">
        <v>76</v>
      </c>
      <c r="O59" s="17" t="s">
        <v>281</v>
      </c>
      <c r="P59" s="16" t="s">
        <v>97</v>
      </c>
      <c r="Q59" s="17" t="s">
        <v>282</v>
      </c>
      <c r="R59" s="16" t="s">
        <v>94</v>
      </c>
      <c r="S59" s="17" t="s">
        <v>283</v>
      </c>
      <c r="T59" s="18" t="n">
        <f>155.62</f>
        <v>155.62</v>
      </c>
      <c r="U59" s="19" t="n">
        <f>931</f>
        <v>931.0</v>
      </c>
      <c r="V59" s="19" t="n">
        <v>741.0</v>
      </c>
      <c r="W59" s="23"/>
      <c r="X59" s="19" t="n">
        <f>1420920620</f>
        <v>1.42092062E9</v>
      </c>
      <c r="Y59" s="19" t="n">
        <v>1.12640862E9</v>
      </c>
      <c r="Z59" s="23"/>
      <c r="AA59" s="16"/>
      <c r="AB59" s="20" t="n">
        <f>36348</f>
        <v>36348.0</v>
      </c>
      <c r="AC59" s="21" t="n">
        <f>2</f>
        <v>2.0</v>
      </c>
    </row>
    <row r="60">
      <c r="A60" s="13" t="s">
        <v>46</v>
      </c>
      <c r="B60" s="14" t="s">
        <v>277</v>
      </c>
      <c r="C60" s="14" t="s">
        <v>278</v>
      </c>
      <c r="D60" s="22"/>
      <c r="E60" s="14" t="s">
        <v>61</v>
      </c>
      <c r="F60" s="15" t="s">
        <v>151</v>
      </c>
      <c r="G60" s="15" t="s">
        <v>63</v>
      </c>
      <c r="H60" s="16"/>
      <c r="I60" s="17" t="s">
        <v>102</v>
      </c>
      <c r="J60" s="16"/>
      <c r="K60" s="17" t="s">
        <v>102</v>
      </c>
      <c r="L60" s="16"/>
      <c r="M60" s="17"/>
      <c r="N60" s="16"/>
      <c r="O60" s="17" t="s">
        <v>102</v>
      </c>
      <c r="P60" s="16"/>
      <c r="Q60" s="17"/>
      <c r="R60" s="16"/>
      <c r="S60" s="17" t="s">
        <v>102</v>
      </c>
      <c r="T60" s="18" t="n">
        <f>155.68</f>
        <v>155.68</v>
      </c>
      <c r="U60" s="19" t="str">
        <f>"－"</f>
        <v>－</v>
      </c>
      <c r="V60" s="19"/>
      <c r="W60" s="23"/>
      <c r="X60" s="19" t="str">
        <f>"－"</f>
        <v>－</v>
      </c>
      <c r="Y60" s="19"/>
      <c r="Z60" s="23"/>
      <c r="AA60" s="16"/>
      <c r="AB60" s="20" t="str">
        <f>"－"</f>
        <v>－</v>
      </c>
      <c r="AC60" s="21" t="str">
        <f>"－"</f>
        <v>－</v>
      </c>
    </row>
    <row r="61">
      <c r="A61" s="13" t="s">
        <v>46</v>
      </c>
      <c r="B61" s="14" t="s">
        <v>277</v>
      </c>
      <c r="C61" s="14" t="s">
        <v>278</v>
      </c>
      <c r="D61" s="22"/>
      <c r="E61" s="14" t="s">
        <v>69</v>
      </c>
      <c r="F61" s="15" t="s">
        <v>100</v>
      </c>
      <c r="G61" s="15" t="s">
        <v>71</v>
      </c>
      <c r="H61" s="16"/>
      <c r="I61" s="17" t="s">
        <v>102</v>
      </c>
      <c r="J61" s="16"/>
      <c r="K61" s="17" t="s">
        <v>102</v>
      </c>
      <c r="L61" s="16"/>
      <c r="M61" s="17"/>
      <c r="N61" s="16"/>
      <c r="O61" s="17" t="s">
        <v>102</v>
      </c>
      <c r="P61" s="16"/>
      <c r="Q61" s="17"/>
      <c r="R61" s="16"/>
      <c r="S61" s="17" t="s">
        <v>102</v>
      </c>
      <c r="T61" s="18" t="n">
        <f>153.66</f>
        <v>153.66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str">
        <f>"－"</f>
        <v>－</v>
      </c>
      <c r="AC61" s="21" t="str">
        <f>"－"</f>
        <v>－</v>
      </c>
    </row>
    <row r="62">
      <c r="A62" s="13" t="s">
        <v>46</v>
      </c>
      <c r="B62" s="14" t="s">
        <v>284</v>
      </c>
      <c r="C62" s="14" t="s">
        <v>285</v>
      </c>
      <c r="D62" s="22"/>
      <c r="E62" s="14" t="s">
        <v>49</v>
      </c>
      <c r="F62" s="15" t="s">
        <v>81</v>
      </c>
      <c r="G62" s="15" t="s">
        <v>51</v>
      </c>
      <c r="H62" s="16" t="s">
        <v>52</v>
      </c>
      <c r="I62" s="17" t="s">
        <v>286</v>
      </c>
      <c r="J62" s="16" t="s">
        <v>74</v>
      </c>
      <c r="K62" s="17" t="s">
        <v>287</v>
      </c>
      <c r="L62" s="16" t="s">
        <v>74</v>
      </c>
      <c r="M62" s="17" t="s">
        <v>288</v>
      </c>
      <c r="N62" s="16" t="s">
        <v>76</v>
      </c>
      <c r="O62" s="17" t="s">
        <v>289</v>
      </c>
      <c r="P62" s="16" t="s">
        <v>76</v>
      </c>
      <c r="Q62" s="17" t="s">
        <v>290</v>
      </c>
      <c r="R62" s="16" t="s">
        <v>54</v>
      </c>
      <c r="S62" s="17" t="s">
        <v>291</v>
      </c>
      <c r="T62" s="18" t="n">
        <f>1974.84</f>
        <v>1974.84</v>
      </c>
      <c r="U62" s="19" t="n">
        <f>13420</f>
        <v>13420.0</v>
      </c>
      <c r="V62" s="19" t="n">
        <v>7888.0</v>
      </c>
      <c r="W62" s="23"/>
      <c r="X62" s="19" t="n">
        <f>26495504727</f>
        <v>2.6495504727E10</v>
      </c>
      <c r="Y62" s="19" t="n">
        <v>1.5601214727E10</v>
      </c>
      <c r="Z62" s="23"/>
      <c r="AA62" s="16"/>
      <c r="AB62" s="20" t="n">
        <f>70610</f>
        <v>70610.0</v>
      </c>
      <c r="AC62" s="21" t="n">
        <f>19</f>
        <v>19.0</v>
      </c>
    </row>
    <row r="63">
      <c r="A63" s="13" t="s">
        <v>46</v>
      </c>
      <c r="B63" s="14" t="s">
        <v>284</v>
      </c>
      <c r="C63" s="14" t="s">
        <v>285</v>
      </c>
      <c r="D63" s="22"/>
      <c r="E63" s="14" t="s">
        <v>61</v>
      </c>
      <c r="F63" s="15" t="s">
        <v>151</v>
      </c>
      <c r="G63" s="15" t="s">
        <v>63</v>
      </c>
      <c r="H63" s="16"/>
      <c r="I63" s="17" t="s">
        <v>102</v>
      </c>
      <c r="J63" s="16"/>
      <c r="K63" s="17" t="s">
        <v>102</v>
      </c>
      <c r="L63" s="16"/>
      <c r="M63" s="17"/>
      <c r="N63" s="16"/>
      <c r="O63" s="17" t="s">
        <v>102</v>
      </c>
      <c r="P63" s="16"/>
      <c r="Q63" s="17"/>
      <c r="R63" s="16"/>
      <c r="S63" s="17" t="s">
        <v>102</v>
      </c>
      <c r="T63" s="18" t="n">
        <f>1951.13</f>
        <v>1951.13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284</v>
      </c>
      <c r="C64" s="14" t="s">
        <v>285</v>
      </c>
      <c r="D64" s="22"/>
      <c r="E64" s="14" t="s">
        <v>69</v>
      </c>
      <c r="F64" s="15" t="s">
        <v>100</v>
      </c>
      <c r="G64" s="15" t="s">
        <v>71</v>
      </c>
      <c r="H64" s="16"/>
      <c r="I64" s="17" t="s">
        <v>102</v>
      </c>
      <c r="J64" s="16"/>
      <c r="K64" s="17" t="s">
        <v>102</v>
      </c>
      <c r="L64" s="16"/>
      <c r="M64" s="17"/>
      <c r="N64" s="16"/>
      <c r="O64" s="17" t="s">
        <v>102</v>
      </c>
      <c r="P64" s="16"/>
      <c r="Q64" s="17"/>
      <c r="R64" s="16"/>
      <c r="S64" s="17" t="s">
        <v>102</v>
      </c>
      <c r="T64" s="18" t="n">
        <f>1940.32</f>
        <v>1940.32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292</v>
      </c>
      <c r="C65" s="14" t="s">
        <v>293</v>
      </c>
      <c r="D65" s="22"/>
      <c r="E65" s="14" t="s">
        <v>49</v>
      </c>
      <c r="F65" s="15" t="s">
        <v>62</v>
      </c>
      <c r="G65" s="15" t="s">
        <v>51</v>
      </c>
      <c r="H65" s="16"/>
      <c r="I65" s="17" t="s">
        <v>102</v>
      </c>
      <c r="J65" s="16"/>
      <c r="K65" s="17" t="s">
        <v>102</v>
      </c>
      <c r="L65" s="16"/>
      <c r="M65" s="17"/>
      <c r="N65" s="16"/>
      <c r="O65" s="17" t="s">
        <v>102</v>
      </c>
      <c r="P65" s="16"/>
      <c r="Q65" s="17"/>
      <c r="R65" s="16"/>
      <c r="S65" s="17" t="s">
        <v>102</v>
      </c>
      <c r="T65" s="18" t="n">
        <f>1432.76</f>
        <v>1432.76</v>
      </c>
      <c r="U65" s="19" t="str">
        <f>"－"</f>
        <v>－</v>
      </c>
      <c r="V65" s="19"/>
      <c r="W65" s="23"/>
      <c r="X65" s="19" t="str">
        <f>"－"</f>
        <v>－</v>
      </c>
      <c r="Y65" s="19"/>
      <c r="Z65" s="23"/>
      <c r="AA65" s="16"/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292</v>
      </c>
      <c r="C66" s="14" t="s">
        <v>293</v>
      </c>
      <c r="D66" s="22"/>
      <c r="E66" s="14" t="s">
        <v>61</v>
      </c>
      <c r="F66" s="15" t="s">
        <v>148</v>
      </c>
      <c r="G66" s="15" t="s">
        <v>63</v>
      </c>
      <c r="H66" s="16"/>
      <c r="I66" s="17" t="s">
        <v>102</v>
      </c>
      <c r="J66" s="16"/>
      <c r="K66" s="17" t="s">
        <v>102</v>
      </c>
      <c r="L66" s="16"/>
      <c r="M66" s="17"/>
      <c r="N66" s="16"/>
      <c r="O66" s="17" t="s">
        <v>102</v>
      </c>
      <c r="P66" s="16"/>
      <c r="Q66" s="17"/>
      <c r="R66" s="16"/>
      <c r="S66" s="17" t="s">
        <v>102</v>
      </c>
      <c r="T66" s="18" t="n">
        <f>1430.97</f>
        <v>1430.97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292</v>
      </c>
      <c r="C67" s="14" t="s">
        <v>293</v>
      </c>
      <c r="D67" s="22"/>
      <c r="E67" s="14" t="s">
        <v>69</v>
      </c>
      <c r="F67" s="15" t="s">
        <v>81</v>
      </c>
      <c r="G67" s="15" t="s">
        <v>71</v>
      </c>
      <c r="H67" s="16"/>
      <c r="I67" s="17" t="s">
        <v>102</v>
      </c>
      <c r="J67" s="16"/>
      <c r="K67" s="17" t="s">
        <v>102</v>
      </c>
      <c r="L67" s="16"/>
      <c r="M67" s="17"/>
      <c r="N67" s="16"/>
      <c r="O67" s="17" t="s">
        <v>102</v>
      </c>
      <c r="P67" s="16"/>
      <c r="Q67" s="17"/>
      <c r="R67" s="16"/>
      <c r="S67" s="17" t="s">
        <v>102</v>
      </c>
      <c r="T67" s="18" t="n">
        <f>1417.68</f>
        <v>1417.68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292</v>
      </c>
      <c r="C68" s="14" t="s">
        <v>293</v>
      </c>
      <c r="D68" s="22"/>
      <c r="E68" s="14" t="s">
        <v>80</v>
      </c>
      <c r="F68" s="15" t="s">
        <v>151</v>
      </c>
      <c r="G68" s="15" t="s">
        <v>82</v>
      </c>
      <c r="H68" s="16"/>
      <c r="I68" s="17" t="s">
        <v>102</v>
      </c>
      <c r="J68" s="16"/>
      <c r="K68" s="17" t="s">
        <v>102</v>
      </c>
      <c r="L68" s="16"/>
      <c r="M68" s="17"/>
      <c r="N68" s="16"/>
      <c r="O68" s="17" t="s">
        <v>102</v>
      </c>
      <c r="P68" s="16"/>
      <c r="Q68" s="17"/>
      <c r="R68" s="16"/>
      <c r="S68" s="17" t="s">
        <v>102</v>
      </c>
      <c r="T68" s="18" t="n">
        <f>1415.61</f>
        <v>1415.61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292</v>
      </c>
      <c r="C69" s="14" t="s">
        <v>293</v>
      </c>
      <c r="D69" s="22"/>
      <c r="E69" s="14" t="s">
        <v>90</v>
      </c>
      <c r="F69" s="15" t="s">
        <v>100</v>
      </c>
      <c r="G69" s="15" t="s">
        <v>92</v>
      </c>
      <c r="H69" s="16"/>
      <c r="I69" s="17" t="s">
        <v>102</v>
      </c>
      <c r="J69" s="16"/>
      <c r="K69" s="17" t="s">
        <v>102</v>
      </c>
      <c r="L69" s="16"/>
      <c r="M69" s="17"/>
      <c r="N69" s="16"/>
      <c r="O69" s="17" t="s">
        <v>102</v>
      </c>
      <c r="P69" s="16"/>
      <c r="Q69" s="17"/>
      <c r="R69" s="16"/>
      <c r="S69" s="17" t="s">
        <v>102</v>
      </c>
      <c r="T69" s="18" t="n">
        <f>1399.82</f>
        <v>1399.82</v>
      </c>
      <c r="U69" s="19" t="str">
        <f>"－"</f>
        <v>－</v>
      </c>
      <c r="V69" s="19"/>
      <c r="W69" s="23"/>
      <c r="X69" s="19" t="str">
        <f>"－"</f>
        <v>－</v>
      </c>
      <c r="Y69" s="19"/>
      <c r="Z69" s="23"/>
      <c r="AA69" s="16"/>
      <c r="AB69" s="20" t="str">
        <f>"－"</f>
        <v>－</v>
      </c>
      <c r="AC69" s="21" t="str">
        <f>"－"</f>
        <v>－</v>
      </c>
    </row>
    <row r="70">
      <c r="A70" s="13" t="s">
        <v>46</v>
      </c>
      <c r="B70" s="14" t="s">
        <v>294</v>
      </c>
      <c r="C70" s="14" t="s">
        <v>295</v>
      </c>
      <c r="D70" s="22"/>
      <c r="E70" s="14" t="s">
        <v>49</v>
      </c>
      <c r="F70" s="15" t="s">
        <v>62</v>
      </c>
      <c r="G70" s="15" t="s">
        <v>51</v>
      </c>
      <c r="H70" s="16" t="s">
        <v>52</v>
      </c>
      <c r="I70" s="17" t="s">
        <v>296</v>
      </c>
      <c r="J70" s="16" t="s">
        <v>52</v>
      </c>
      <c r="K70" s="17" t="s">
        <v>297</v>
      </c>
      <c r="L70" s="16" t="s">
        <v>52</v>
      </c>
      <c r="M70" s="17" t="s">
        <v>298</v>
      </c>
      <c r="N70" s="16" t="s">
        <v>57</v>
      </c>
      <c r="O70" s="17" t="s">
        <v>299</v>
      </c>
      <c r="P70" s="16" t="s">
        <v>57</v>
      </c>
      <c r="Q70" s="17" t="s">
        <v>300</v>
      </c>
      <c r="R70" s="16" t="s">
        <v>54</v>
      </c>
      <c r="S70" s="17" t="s">
        <v>301</v>
      </c>
      <c r="T70" s="18" t="n">
        <f>656.11</f>
        <v>656.11</v>
      </c>
      <c r="U70" s="19" t="n">
        <f>239143</f>
        <v>239143.0</v>
      </c>
      <c r="V70" s="19" t="n">
        <v>15915.0</v>
      </c>
      <c r="W70" s="23"/>
      <c r="X70" s="19" t="n">
        <f>156028716170</f>
        <v>1.5602871617E11</v>
      </c>
      <c r="Y70" s="19" t="n">
        <v>1.036804517E10</v>
      </c>
      <c r="Z70" s="23"/>
      <c r="AA70" s="16"/>
      <c r="AB70" s="20" t="n">
        <f>40675</f>
        <v>40675.0</v>
      </c>
      <c r="AC70" s="21" t="n">
        <f>19</f>
        <v>19.0</v>
      </c>
    </row>
    <row r="71">
      <c r="A71" s="13" t="s">
        <v>46</v>
      </c>
      <c r="B71" s="14" t="s">
        <v>294</v>
      </c>
      <c r="C71" s="14" t="s">
        <v>295</v>
      </c>
      <c r="D71" s="22"/>
      <c r="E71" s="14" t="s">
        <v>61</v>
      </c>
      <c r="F71" s="15" t="s">
        <v>148</v>
      </c>
      <c r="G71" s="15" t="s">
        <v>63</v>
      </c>
      <c r="H71" s="16" t="s">
        <v>52</v>
      </c>
      <c r="I71" s="17" t="s">
        <v>302</v>
      </c>
      <c r="J71" s="16" t="s">
        <v>52</v>
      </c>
      <c r="K71" s="17" t="s">
        <v>303</v>
      </c>
      <c r="L71" s="16"/>
      <c r="M71" s="17"/>
      <c r="N71" s="16" t="s">
        <v>57</v>
      </c>
      <c r="O71" s="17" t="s">
        <v>304</v>
      </c>
      <c r="P71" s="16"/>
      <c r="Q71" s="17"/>
      <c r="R71" s="16" t="s">
        <v>54</v>
      </c>
      <c r="S71" s="17" t="s">
        <v>305</v>
      </c>
      <c r="T71" s="18" t="n">
        <f>656.26</f>
        <v>656.26</v>
      </c>
      <c r="U71" s="19" t="n">
        <f>3888</f>
        <v>3888.0</v>
      </c>
      <c r="V71" s="19"/>
      <c r="W71" s="23"/>
      <c r="X71" s="19" t="n">
        <f>2528312000</f>
        <v>2.528312E9</v>
      </c>
      <c r="Y71" s="19"/>
      <c r="Z71" s="23"/>
      <c r="AA71" s="16"/>
      <c r="AB71" s="20" t="n">
        <f>1311</f>
        <v>1311.0</v>
      </c>
      <c r="AC71" s="21" t="n">
        <f>19</f>
        <v>19.0</v>
      </c>
    </row>
    <row r="72">
      <c r="A72" s="13" t="s">
        <v>46</v>
      </c>
      <c r="B72" s="14" t="s">
        <v>294</v>
      </c>
      <c r="C72" s="14" t="s">
        <v>295</v>
      </c>
      <c r="D72" s="22"/>
      <c r="E72" s="14" t="s">
        <v>69</v>
      </c>
      <c r="F72" s="15" t="s">
        <v>81</v>
      </c>
      <c r="G72" s="15" t="s">
        <v>71</v>
      </c>
      <c r="H72" s="16" t="s">
        <v>233</v>
      </c>
      <c r="I72" s="17" t="s">
        <v>306</v>
      </c>
      <c r="J72" s="16" t="s">
        <v>54</v>
      </c>
      <c r="K72" s="17" t="s">
        <v>307</v>
      </c>
      <c r="L72" s="16"/>
      <c r="M72" s="17"/>
      <c r="N72" s="16" t="s">
        <v>233</v>
      </c>
      <c r="O72" s="17" t="s">
        <v>306</v>
      </c>
      <c r="P72" s="16"/>
      <c r="Q72" s="17"/>
      <c r="R72" s="16" t="s">
        <v>54</v>
      </c>
      <c r="S72" s="17" t="s">
        <v>308</v>
      </c>
      <c r="T72" s="18" t="n">
        <f>656.32</f>
        <v>656.32</v>
      </c>
      <c r="U72" s="19" t="n">
        <f>7</f>
        <v>7.0</v>
      </c>
      <c r="V72" s="19"/>
      <c r="W72" s="23"/>
      <c r="X72" s="19" t="n">
        <f>4652000</f>
        <v>4652000.0</v>
      </c>
      <c r="Y72" s="19"/>
      <c r="Z72" s="23"/>
      <c r="AA72" s="16"/>
      <c r="AB72" s="20" t="n">
        <f>8</f>
        <v>8.0</v>
      </c>
      <c r="AC72" s="21" t="n">
        <f>2</f>
        <v>2.0</v>
      </c>
    </row>
    <row r="73">
      <c r="A73" s="13" t="s">
        <v>46</v>
      </c>
      <c r="B73" s="14" t="s">
        <v>294</v>
      </c>
      <c r="C73" s="14" t="s">
        <v>295</v>
      </c>
      <c r="D73" s="22"/>
      <c r="E73" s="14" t="s">
        <v>80</v>
      </c>
      <c r="F73" s="15" t="s">
        <v>151</v>
      </c>
      <c r="G73" s="15" t="s">
        <v>82</v>
      </c>
      <c r="H73" s="16"/>
      <c r="I73" s="17" t="s">
        <v>102</v>
      </c>
      <c r="J73" s="16"/>
      <c r="K73" s="17" t="s">
        <v>102</v>
      </c>
      <c r="L73" s="16"/>
      <c r="M73" s="17"/>
      <c r="N73" s="16"/>
      <c r="O73" s="17" t="s">
        <v>102</v>
      </c>
      <c r="P73" s="16"/>
      <c r="Q73" s="17"/>
      <c r="R73" s="16"/>
      <c r="S73" s="17" t="s">
        <v>102</v>
      </c>
      <c r="T73" s="18" t="n">
        <f>656.26</f>
        <v>656.26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n">
        <f>3</f>
        <v>3.0</v>
      </c>
      <c r="AC73" s="21" t="str">
        <f>"－"</f>
        <v>－</v>
      </c>
    </row>
    <row r="74">
      <c r="A74" s="13" t="s">
        <v>46</v>
      </c>
      <c r="B74" s="14" t="s">
        <v>294</v>
      </c>
      <c r="C74" s="14" t="s">
        <v>295</v>
      </c>
      <c r="D74" s="22"/>
      <c r="E74" s="14" t="s">
        <v>90</v>
      </c>
      <c r="F74" s="15" t="s">
        <v>100</v>
      </c>
      <c r="G74" s="15" t="s">
        <v>92</v>
      </c>
      <c r="H74" s="16"/>
      <c r="I74" s="17" t="s">
        <v>102</v>
      </c>
      <c r="J74" s="16"/>
      <c r="K74" s="17" t="s">
        <v>102</v>
      </c>
      <c r="L74" s="16"/>
      <c r="M74" s="17"/>
      <c r="N74" s="16"/>
      <c r="O74" s="17" t="s">
        <v>102</v>
      </c>
      <c r="P74" s="16"/>
      <c r="Q74" s="17"/>
      <c r="R74" s="16"/>
      <c r="S74" s="17" t="s">
        <v>102</v>
      </c>
      <c r="T74" s="18" t="n">
        <f>656.05</f>
        <v>656.05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309</v>
      </c>
      <c r="C75" s="14" t="s">
        <v>310</v>
      </c>
      <c r="D75" s="22"/>
      <c r="E75" s="14" t="s">
        <v>49</v>
      </c>
      <c r="F75" s="15" t="s">
        <v>311</v>
      </c>
      <c r="G75" s="15" t="s">
        <v>312</v>
      </c>
      <c r="H75" s="16" t="s">
        <v>52</v>
      </c>
      <c r="I75" s="17" t="s">
        <v>313</v>
      </c>
      <c r="J75" s="16" t="s">
        <v>52</v>
      </c>
      <c r="K75" s="17" t="s">
        <v>314</v>
      </c>
      <c r="L75" s="16" t="s">
        <v>52</v>
      </c>
      <c r="M75" s="17" t="s">
        <v>315</v>
      </c>
      <c r="N75" s="16" t="s">
        <v>94</v>
      </c>
      <c r="O75" s="17" t="s">
        <v>316</v>
      </c>
      <c r="P75" s="16" t="s">
        <v>94</v>
      </c>
      <c r="Q75" s="17" t="s">
        <v>317</v>
      </c>
      <c r="R75" s="16" t="s">
        <v>54</v>
      </c>
      <c r="S75" s="17" t="s">
        <v>318</v>
      </c>
      <c r="T75" s="18" t="n">
        <f>32198.74</f>
        <v>32198.74</v>
      </c>
      <c r="U75" s="19" t="n">
        <f>55198</f>
        <v>55198.0</v>
      </c>
      <c r="V75" s="19" t="n">
        <v>3431.0</v>
      </c>
      <c r="W75" s="23"/>
      <c r="X75" s="19" t="n">
        <f>177141994100</f>
        <v>1.771419941E11</v>
      </c>
      <c r="Y75" s="19" t="n">
        <v>1.09694518E10</v>
      </c>
      <c r="Z75" s="23"/>
      <c r="AA75" s="16"/>
      <c r="AB75" s="20" t="n">
        <f>5122</f>
        <v>5122.0</v>
      </c>
      <c r="AC75" s="21" t="n">
        <f>19</f>
        <v>19.0</v>
      </c>
    </row>
    <row r="76">
      <c r="A76" s="13" t="s">
        <v>46</v>
      </c>
      <c r="B76" s="14" t="s">
        <v>309</v>
      </c>
      <c r="C76" s="14" t="s">
        <v>310</v>
      </c>
      <c r="D76" s="22"/>
      <c r="E76" s="14" t="s">
        <v>61</v>
      </c>
      <c r="F76" s="15" t="s">
        <v>319</v>
      </c>
      <c r="G76" s="15" t="s">
        <v>320</v>
      </c>
      <c r="H76" s="16" t="s">
        <v>52</v>
      </c>
      <c r="I76" s="17" t="s">
        <v>321</v>
      </c>
      <c r="J76" s="16" t="s">
        <v>52</v>
      </c>
      <c r="K76" s="17" t="s">
        <v>322</v>
      </c>
      <c r="L76" s="16"/>
      <c r="M76" s="17"/>
      <c r="N76" s="16" t="s">
        <v>94</v>
      </c>
      <c r="O76" s="17" t="s">
        <v>323</v>
      </c>
      <c r="P76" s="16"/>
      <c r="Q76" s="17"/>
      <c r="R76" s="16" t="s">
        <v>54</v>
      </c>
      <c r="S76" s="17" t="s">
        <v>324</v>
      </c>
      <c r="T76" s="18" t="n">
        <f>32109.16</f>
        <v>32109.16</v>
      </c>
      <c r="U76" s="19" t="n">
        <f>300</f>
        <v>300.0</v>
      </c>
      <c r="V76" s="19"/>
      <c r="W76" s="23"/>
      <c r="X76" s="19" t="n">
        <f>960209300</f>
        <v>9.602093E8</v>
      </c>
      <c r="Y76" s="19"/>
      <c r="Z76" s="23"/>
      <c r="AA76" s="16"/>
      <c r="AB76" s="20" t="n">
        <f>80</f>
        <v>80.0</v>
      </c>
      <c r="AC76" s="21" t="n">
        <f>18</f>
        <v>18.0</v>
      </c>
    </row>
    <row r="77">
      <c r="A77" s="13" t="s">
        <v>46</v>
      </c>
      <c r="B77" s="14" t="s">
        <v>309</v>
      </c>
      <c r="C77" s="14" t="s">
        <v>310</v>
      </c>
      <c r="D77" s="22"/>
      <c r="E77" s="14" t="s">
        <v>69</v>
      </c>
      <c r="F77" s="15" t="s">
        <v>325</v>
      </c>
      <c r="G77" s="15" t="s">
        <v>326</v>
      </c>
      <c r="H77" s="16"/>
      <c r="I77" s="17" t="s">
        <v>102</v>
      </c>
      <c r="J77" s="16"/>
      <c r="K77" s="17" t="s">
        <v>102</v>
      </c>
      <c r="L77" s="16"/>
      <c r="M77" s="17"/>
      <c r="N77" s="16"/>
      <c r="O77" s="17" t="s">
        <v>102</v>
      </c>
      <c r="P77" s="16"/>
      <c r="Q77" s="17"/>
      <c r="R77" s="16"/>
      <c r="S77" s="17" t="s">
        <v>102</v>
      </c>
      <c r="T77" s="18" t="n">
        <f>32445</f>
        <v>32445.0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n">
        <f>2</f>
        <v>2.0</v>
      </c>
      <c r="AC77" s="21" t="str">
        <f>"－"</f>
        <v>－</v>
      </c>
    </row>
    <row r="78">
      <c r="A78" s="13" t="s">
        <v>46</v>
      </c>
      <c r="B78" s="14" t="s">
        <v>309</v>
      </c>
      <c r="C78" s="14" t="s">
        <v>310</v>
      </c>
      <c r="D78" s="22"/>
      <c r="E78" s="14" t="s">
        <v>80</v>
      </c>
      <c r="F78" s="15" t="s">
        <v>327</v>
      </c>
      <c r="G78" s="15" t="s">
        <v>328</v>
      </c>
      <c r="H78" s="16" t="s">
        <v>329</v>
      </c>
      <c r="I78" s="17" t="s">
        <v>330</v>
      </c>
      <c r="J78" s="16" t="s">
        <v>329</v>
      </c>
      <c r="K78" s="17" t="s">
        <v>330</v>
      </c>
      <c r="L78" s="16"/>
      <c r="M78" s="17"/>
      <c r="N78" s="16" t="s">
        <v>329</v>
      </c>
      <c r="O78" s="17" t="s">
        <v>330</v>
      </c>
      <c r="P78" s="16"/>
      <c r="Q78" s="17"/>
      <c r="R78" s="16" t="s">
        <v>329</v>
      </c>
      <c r="S78" s="17" t="s">
        <v>330</v>
      </c>
      <c r="T78" s="18" t="n">
        <f>32484.21</f>
        <v>32484.21</v>
      </c>
      <c r="U78" s="19" t="n">
        <f>1</f>
        <v>1.0</v>
      </c>
      <c r="V78" s="19"/>
      <c r="W78" s="23"/>
      <c r="X78" s="19" t="n">
        <f>3250000</f>
        <v>3250000.0</v>
      </c>
      <c r="Y78" s="19"/>
      <c r="Z78" s="23"/>
      <c r="AA78" s="16"/>
      <c r="AB78" s="20" t="n">
        <f>4</f>
        <v>4.0</v>
      </c>
      <c r="AC78" s="21" t="n">
        <f>1</f>
        <v>1.0</v>
      </c>
    </row>
    <row r="79">
      <c r="A79" s="13" t="s">
        <v>46</v>
      </c>
      <c r="B79" s="14" t="s">
        <v>331</v>
      </c>
      <c r="C79" s="14" t="s">
        <v>332</v>
      </c>
      <c r="D79" s="22"/>
      <c r="E79" s="14" t="s">
        <v>46</v>
      </c>
      <c r="F79" s="15" t="s">
        <v>333</v>
      </c>
      <c r="G79" s="15" t="s">
        <v>334</v>
      </c>
      <c r="H79" s="16"/>
      <c r="I79" s="17" t="s">
        <v>102</v>
      </c>
      <c r="J79" s="16"/>
      <c r="K79" s="17" t="s">
        <v>102</v>
      </c>
      <c r="L79" s="16"/>
      <c r="M79" s="17"/>
      <c r="N79" s="16"/>
      <c r="O79" s="17" t="s">
        <v>102</v>
      </c>
      <c r="P79" s="16"/>
      <c r="Q79" s="17"/>
      <c r="R79" s="16"/>
      <c r="S79" s="17" t="s">
        <v>102</v>
      </c>
      <c r="T79" s="18" t="n">
        <f>16033</f>
        <v>16033.0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 t="s">
        <v>163</v>
      </c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331</v>
      </c>
      <c r="C80" s="14" t="s">
        <v>332</v>
      </c>
      <c r="D80" s="22"/>
      <c r="E80" s="14" t="s">
        <v>49</v>
      </c>
      <c r="F80" s="15" t="s">
        <v>335</v>
      </c>
      <c r="G80" s="15" t="s">
        <v>336</v>
      </c>
      <c r="H80" s="16"/>
      <c r="I80" s="17" t="s">
        <v>102</v>
      </c>
      <c r="J80" s="16"/>
      <c r="K80" s="17" t="s">
        <v>102</v>
      </c>
      <c r="L80" s="16"/>
      <c r="M80" s="17"/>
      <c r="N80" s="16"/>
      <c r="O80" s="17" t="s">
        <v>102</v>
      </c>
      <c r="P80" s="16"/>
      <c r="Q80" s="17"/>
      <c r="R80" s="16"/>
      <c r="S80" s="17" t="s">
        <v>102</v>
      </c>
      <c r="T80" s="18" t="n">
        <f>16098.58</f>
        <v>16098.58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331</v>
      </c>
      <c r="C81" s="14" t="s">
        <v>332</v>
      </c>
      <c r="D81" s="22"/>
      <c r="E81" s="14" t="s">
        <v>169</v>
      </c>
      <c r="F81" s="15" t="s">
        <v>337</v>
      </c>
      <c r="G81" s="15" t="s">
        <v>338</v>
      </c>
      <c r="H81" s="16"/>
      <c r="I81" s="17" t="s">
        <v>102</v>
      </c>
      <c r="J81" s="16"/>
      <c r="K81" s="17" t="s">
        <v>102</v>
      </c>
      <c r="L81" s="16"/>
      <c r="M81" s="17"/>
      <c r="N81" s="16"/>
      <c r="O81" s="17" t="s">
        <v>102</v>
      </c>
      <c r="P81" s="16"/>
      <c r="Q81" s="17"/>
      <c r="R81" s="16"/>
      <c r="S81" s="17" t="s">
        <v>102</v>
      </c>
      <c r="T81" s="18" t="n">
        <f>15836.4</f>
        <v>15836.4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331</v>
      </c>
      <c r="C82" s="14" t="s">
        <v>332</v>
      </c>
      <c r="D82" s="22"/>
      <c r="E82" s="14" t="s">
        <v>61</v>
      </c>
      <c r="F82" s="15" t="s">
        <v>339</v>
      </c>
      <c r="G82" s="15" t="s">
        <v>340</v>
      </c>
      <c r="H82" s="16"/>
      <c r="I82" s="17" t="s">
        <v>102</v>
      </c>
      <c r="J82" s="16"/>
      <c r="K82" s="17" t="s">
        <v>102</v>
      </c>
      <c r="L82" s="16"/>
      <c r="M82" s="17"/>
      <c r="N82" s="16"/>
      <c r="O82" s="17" t="s">
        <v>102</v>
      </c>
      <c r="P82" s="16"/>
      <c r="Q82" s="17"/>
      <c r="R82" s="16"/>
      <c r="S82" s="17" t="s">
        <v>102</v>
      </c>
      <c r="T82" s="18" t="n">
        <f>15496.84</f>
        <v>15496.84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331</v>
      </c>
      <c r="C83" s="14" t="s">
        <v>332</v>
      </c>
      <c r="D83" s="22"/>
      <c r="E83" s="14" t="s">
        <v>69</v>
      </c>
      <c r="F83" s="15" t="s">
        <v>341</v>
      </c>
      <c r="G83" s="15" t="s">
        <v>342</v>
      </c>
      <c r="H83" s="16"/>
      <c r="I83" s="17" t="s">
        <v>102</v>
      </c>
      <c r="J83" s="16"/>
      <c r="K83" s="17" t="s">
        <v>102</v>
      </c>
      <c r="L83" s="16"/>
      <c r="M83" s="17"/>
      <c r="N83" s="16"/>
      <c r="O83" s="17" t="s">
        <v>102</v>
      </c>
      <c r="P83" s="16"/>
      <c r="Q83" s="17"/>
      <c r="R83" s="16"/>
      <c r="S83" s="17" t="s">
        <v>102</v>
      </c>
      <c r="T83" s="18" t="n">
        <f>15436.26</f>
        <v>15436.26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331</v>
      </c>
      <c r="C84" s="14" t="s">
        <v>332</v>
      </c>
      <c r="D84" s="22"/>
      <c r="E84" s="14" t="s">
        <v>80</v>
      </c>
      <c r="F84" s="15" t="s">
        <v>343</v>
      </c>
      <c r="G84" s="15" t="s">
        <v>344</v>
      </c>
      <c r="H84" s="16"/>
      <c r="I84" s="17" t="s">
        <v>102</v>
      </c>
      <c r="J84" s="16"/>
      <c r="K84" s="17" t="s">
        <v>102</v>
      </c>
      <c r="L84" s="16"/>
      <c r="M84" s="17"/>
      <c r="N84" s="16"/>
      <c r="O84" s="17" t="s">
        <v>102</v>
      </c>
      <c r="P84" s="16"/>
      <c r="Q84" s="17"/>
      <c r="R84" s="16"/>
      <c r="S84" s="17" t="s">
        <v>102</v>
      </c>
      <c r="T84" s="18" t="n">
        <f>15388.47</f>
        <v>15388.47</v>
      </c>
      <c r="U84" s="19" t="str">
        <f>"－"</f>
        <v>－</v>
      </c>
      <c r="V84" s="19"/>
      <c r="W84" s="23"/>
      <c r="X84" s="19" t="str">
        <f>"－"</f>
        <v>－</v>
      </c>
      <c r="Y84" s="19"/>
      <c r="Z84" s="23"/>
      <c r="AA84" s="16"/>
      <c r="AB84" s="20" t="str">
        <f>"－"</f>
        <v>－</v>
      </c>
      <c r="AC84" s="21" t="str">
        <f>"－"</f>
        <v>－</v>
      </c>
    </row>
    <row r="85">
      <c r="A85" s="13" t="s">
        <v>46</v>
      </c>
      <c r="B85" s="14" t="s">
        <v>345</v>
      </c>
      <c r="C85" s="14" t="s">
        <v>346</v>
      </c>
      <c r="D85" s="22"/>
      <c r="E85" s="14" t="s">
        <v>46</v>
      </c>
      <c r="F85" s="15" t="s">
        <v>347</v>
      </c>
      <c r="G85" s="15" t="s">
        <v>348</v>
      </c>
      <c r="H85" s="16"/>
      <c r="I85" s="17" t="s">
        <v>102</v>
      </c>
      <c r="J85" s="16"/>
      <c r="K85" s="17" t="s">
        <v>102</v>
      </c>
      <c r="L85" s="16"/>
      <c r="M85" s="17"/>
      <c r="N85" s="16"/>
      <c r="O85" s="17" t="s">
        <v>102</v>
      </c>
      <c r="P85" s="16"/>
      <c r="Q85" s="17"/>
      <c r="R85" s="16"/>
      <c r="S85" s="17" t="s">
        <v>102</v>
      </c>
      <c r="T85" s="18" t="n">
        <f>13572.5</f>
        <v>13572.5</v>
      </c>
      <c r="U85" s="19" t="str">
        <f>"－"</f>
        <v>－</v>
      </c>
      <c r="V85" s="19"/>
      <c r="W85" s="23"/>
      <c r="X85" s="19" t="str">
        <f>"－"</f>
        <v>－</v>
      </c>
      <c r="Y85" s="19"/>
      <c r="Z85" s="23"/>
      <c r="AA85" s="16" t="s">
        <v>163</v>
      </c>
      <c r="AB85" s="20" t="str">
        <f>"－"</f>
        <v>－</v>
      </c>
      <c r="AC85" s="21" t="str">
        <f>"－"</f>
        <v>－</v>
      </c>
    </row>
    <row r="86">
      <c r="A86" s="13" t="s">
        <v>46</v>
      </c>
      <c r="B86" s="14" t="s">
        <v>345</v>
      </c>
      <c r="C86" s="14" t="s">
        <v>346</v>
      </c>
      <c r="D86" s="22"/>
      <c r="E86" s="14" t="s">
        <v>49</v>
      </c>
      <c r="F86" s="15" t="s">
        <v>349</v>
      </c>
      <c r="G86" s="15" t="s">
        <v>350</v>
      </c>
      <c r="H86" s="16"/>
      <c r="I86" s="17" t="s">
        <v>102</v>
      </c>
      <c r="J86" s="16"/>
      <c r="K86" s="17" t="s">
        <v>102</v>
      </c>
      <c r="L86" s="16"/>
      <c r="M86" s="17"/>
      <c r="N86" s="16"/>
      <c r="O86" s="17" t="s">
        <v>102</v>
      </c>
      <c r="P86" s="16"/>
      <c r="Q86" s="17"/>
      <c r="R86" s="16"/>
      <c r="S86" s="17" t="s">
        <v>102</v>
      </c>
      <c r="T86" s="18" t="n">
        <f>13475.53</f>
        <v>13475.53</v>
      </c>
      <c r="U86" s="19" t="str">
        <f>"－"</f>
        <v>－</v>
      </c>
      <c r="V86" s="19"/>
      <c r="W86" s="23"/>
      <c r="X86" s="19" t="str">
        <f>"－"</f>
        <v>－</v>
      </c>
      <c r="Y86" s="19"/>
      <c r="Z86" s="23"/>
      <c r="AA86" s="16"/>
      <c r="AB86" s="20" t="str">
        <f>"－"</f>
        <v>－</v>
      </c>
      <c r="AC86" s="21" t="str">
        <f>"－"</f>
        <v>－</v>
      </c>
    </row>
    <row r="87">
      <c r="A87" s="13" t="s">
        <v>46</v>
      </c>
      <c r="B87" s="14" t="s">
        <v>345</v>
      </c>
      <c r="C87" s="14" t="s">
        <v>346</v>
      </c>
      <c r="D87" s="22"/>
      <c r="E87" s="14" t="s">
        <v>169</v>
      </c>
      <c r="F87" s="15" t="s">
        <v>351</v>
      </c>
      <c r="G87" s="15" t="s">
        <v>352</v>
      </c>
      <c r="H87" s="16"/>
      <c r="I87" s="17" t="s">
        <v>102</v>
      </c>
      <c r="J87" s="16"/>
      <c r="K87" s="17" t="s">
        <v>102</v>
      </c>
      <c r="L87" s="16"/>
      <c r="M87" s="17"/>
      <c r="N87" s="16"/>
      <c r="O87" s="17" t="s">
        <v>102</v>
      </c>
      <c r="P87" s="16"/>
      <c r="Q87" s="17"/>
      <c r="R87" s="16"/>
      <c r="S87" s="17" t="s">
        <v>102</v>
      </c>
      <c r="T87" s="18" t="n">
        <f>14200</f>
        <v>14200.0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345</v>
      </c>
      <c r="C88" s="14" t="s">
        <v>346</v>
      </c>
      <c r="D88" s="22"/>
      <c r="E88" s="14" t="s">
        <v>61</v>
      </c>
      <c r="F88" s="15" t="s">
        <v>353</v>
      </c>
      <c r="G88" s="15" t="s">
        <v>354</v>
      </c>
      <c r="H88" s="16"/>
      <c r="I88" s="17" t="s">
        <v>102</v>
      </c>
      <c r="J88" s="16"/>
      <c r="K88" s="17" t="s">
        <v>102</v>
      </c>
      <c r="L88" s="16"/>
      <c r="M88" s="17"/>
      <c r="N88" s="16"/>
      <c r="O88" s="17" t="s">
        <v>102</v>
      </c>
      <c r="P88" s="16"/>
      <c r="Q88" s="17"/>
      <c r="R88" s="16"/>
      <c r="S88" s="17" t="s">
        <v>102</v>
      </c>
      <c r="T88" s="18" t="n">
        <f>13339.74</f>
        <v>13339.74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345</v>
      </c>
      <c r="C89" s="14" t="s">
        <v>346</v>
      </c>
      <c r="D89" s="22"/>
      <c r="E89" s="14" t="s">
        <v>69</v>
      </c>
      <c r="F89" s="15" t="s">
        <v>355</v>
      </c>
      <c r="G89" s="15" t="s">
        <v>356</v>
      </c>
      <c r="H89" s="16"/>
      <c r="I89" s="17" t="s">
        <v>102</v>
      </c>
      <c r="J89" s="16"/>
      <c r="K89" s="17" t="s">
        <v>102</v>
      </c>
      <c r="L89" s="16"/>
      <c r="M89" s="17"/>
      <c r="N89" s="16"/>
      <c r="O89" s="17" t="s">
        <v>102</v>
      </c>
      <c r="P89" s="16"/>
      <c r="Q89" s="17"/>
      <c r="R89" s="16"/>
      <c r="S89" s="17" t="s">
        <v>102</v>
      </c>
      <c r="T89" s="18" t="n">
        <f>13386.84</f>
        <v>13386.84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/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357</v>
      </c>
      <c r="C90" s="14" t="s">
        <v>358</v>
      </c>
      <c r="D90" s="22"/>
      <c r="E90" s="14" t="s">
        <v>69</v>
      </c>
      <c r="F90" s="15" t="s">
        <v>359</v>
      </c>
      <c r="G90" s="15" t="s">
        <v>360</v>
      </c>
      <c r="H90" s="16"/>
      <c r="I90" s="17" t="s">
        <v>102</v>
      </c>
      <c r="J90" s="16"/>
      <c r="K90" s="17" t="s">
        <v>102</v>
      </c>
      <c r="L90" s="16"/>
      <c r="M90" s="17"/>
      <c r="N90" s="16"/>
      <c r="O90" s="17" t="s">
        <v>102</v>
      </c>
      <c r="P90" s="16"/>
      <c r="Q90" s="17"/>
      <c r="R90" s="16"/>
      <c r="S90" s="17" t="s">
        <v>102</v>
      </c>
      <c r="T90" s="18" t="n">
        <f>574.42</f>
        <v>574.42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n">
        <f>15</f>
        <v>15.0</v>
      </c>
      <c r="AC90" s="21" t="str">
        <f>"－"</f>
        <v>－</v>
      </c>
    </row>
    <row r="91">
      <c r="A91" s="13" t="s">
        <v>46</v>
      </c>
      <c r="B91" s="14" t="s">
        <v>357</v>
      </c>
      <c r="C91" s="14" t="s">
        <v>358</v>
      </c>
      <c r="D91" s="22"/>
      <c r="E91" s="14" t="s">
        <v>103</v>
      </c>
      <c r="F91" s="15" t="s">
        <v>361</v>
      </c>
      <c r="G91" s="15" t="s">
        <v>362</v>
      </c>
      <c r="H91" s="16"/>
      <c r="I91" s="17" t="s">
        <v>102</v>
      </c>
      <c r="J91" s="16"/>
      <c r="K91" s="17" t="s">
        <v>102</v>
      </c>
      <c r="L91" s="16"/>
      <c r="M91" s="17"/>
      <c r="N91" s="16"/>
      <c r="O91" s="17" t="s">
        <v>102</v>
      </c>
      <c r="P91" s="16"/>
      <c r="Q91" s="17"/>
      <c r="R91" s="16"/>
      <c r="S91" s="17" t="s">
        <v>102</v>
      </c>
      <c r="T91" s="18" t="n">
        <f>559.68</f>
        <v>559.68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n">
        <f>6999</f>
        <v>6999.0</v>
      </c>
      <c r="AC91" s="21" t="str">
        <f>"－"</f>
        <v>－</v>
      </c>
    </row>
    <row r="92">
      <c r="A92" s="13" t="s">
        <v>46</v>
      </c>
      <c r="B92" s="14" t="s">
        <v>357</v>
      </c>
      <c r="C92" s="14" t="s">
        <v>358</v>
      </c>
      <c r="D92" s="22"/>
      <c r="E92" s="14" t="s">
        <v>114</v>
      </c>
      <c r="F92" s="15" t="s">
        <v>363</v>
      </c>
      <c r="G92" s="15" t="s">
        <v>364</v>
      </c>
      <c r="H92" s="16"/>
      <c r="I92" s="17" t="s">
        <v>102</v>
      </c>
      <c r="J92" s="16"/>
      <c r="K92" s="17" t="s">
        <v>102</v>
      </c>
      <c r="L92" s="16"/>
      <c r="M92" s="17"/>
      <c r="N92" s="16"/>
      <c r="O92" s="17" t="s">
        <v>102</v>
      </c>
      <c r="P92" s="16"/>
      <c r="Q92" s="17"/>
      <c r="R92" s="16"/>
      <c r="S92" s="17" t="s">
        <v>102</v>
      </c>
      <c r="T92" s="18" t="n">
        <f>557.68</f>
        <v>557.68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str">
        <f>"－"</f>
        <v>－</v>
      </c>
      <c r="AC92" s="21" t="str">
        <f>"－"</f>
        <v>－</v>
      </c>
    </row>
    <row r="93">
      <c r="A93" s="13" t="s">
        <v>46</v>
      </c>
      <c r="B93" s="14" t="s">
        <v>357</v>
      </c>
      <c r="C93" s="14" t="s">
        <v>358</v>
      </c>
      <c r="D93" s="22"/>
      <c r="E93" s="14" t="s">
        <v>120</v>
      </c>
      <c r="F93" s="15" t="s">
        <v>365</v>
      </c>
      <c r="G93" s="15" t="s">
        <v>366</v>
      </c>
      <c r="H93" s="16"/>
      <c r="I93" s="17" t="s">
        <v>102</v>
      </c>
      <c r="J93" s="16"/>
      <c r="K93" s="17" t="s">
        <v>102</v>
      </c>
      <c r="L93" s="16"/>
      <c r="M93" s="17"/>
      <c r="N93" s="16"/>
      <c r="O93" s="17" t="s">
        <v>102</v>
      </c>
      <c r="P93" s="16"/>
      <c r="Q93" s="17"/>
      <c r="R93" s="16"/>
      <c r="S93" s="17" t="s">
        <v>102</v>
      </c>
      <c r="T93" s="18" t="n">
        <f>554.02</f>
        <v>554.02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357</v>
      </c>
      <c r="C94" s="14" t="s">
        <v>358</v>
      </c>
      <c r="D94" s="22"/>
      <c r="E94" s="14" t="s">
        <v>129</v>
      </c>
      <c r="F94" s="15" t="s">
        <v>367</v>
      </c>
      <c r="G94" s="15" t="s">
        <v>368</v>
      </c>
      <c r="H94" s="16"/>
      <c r="I94" s="17" t="s">
        <v>102</v>
      </c>
      <c r="J94" s="16"/>
      <c r="K94" s="17" t="s">
        <v>102</v>
      </c>
      <c r="L94" s="16"/>
      <c r="M94" s="17"/>
      <c r="N94" s="16"/>
      <c r="O94" s="17" t="s">
        <v>102</v>
      </c>
      <c r="P94" s="16"/>
      <c r="Q94" s="17"/>
      <c r="R94" s="16"/>
      <c r="S94" s="17" t="s">
        <v>102</v>
      </c>
      <c r="T94" s="18" t="n">
        <f>569.06</f>
        <v>569.06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357</v>
      </c>
      <c r="C95" s="14" t="s">
        <v>358</v>
      </c>
      <c r="D95" s="22"/>
      <c r="E95" s="14" t="s">
        <v>138</v>
      </c>
      <c r="F95" s="15" t="s">
        <v>369</v>
      </c>
      <c r="G95" s="15" t="s">
        <v>370</v>
      </c>
      <c r="H95" s="16"/>
      <c r="I95" s="17" t="s">
        <v>102</v>
      </c>
      <c r="J95" s="16"/>
      <c r="K95" s="17" t="s">
        <v>102</v>
      </c>
      <c r="L95" s="16"/>
      <c r="M95" s="17"/>
      <c r="N95" s="16"/>
      <c r="O95" s="17" t="s">
        <v>102</v>
      </c>
      <c r="P95" s="16"/>
      <c r="Q95" s="17"/>
      <c r="R95" s="16"/>
      <c r="S95" s="17" t="s">
        <v>102</v>
      </c>
      <c r="T95" s="18" t="n">
        <f>570.26</f>
        <v>570.26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357</v>
      </c>
      <c r="C96" s="14" t="s">
        <v>358</v>
      </c>
      <c r="D96" s="22"/>
      <c r="E96" s="14" t="s">
        <v>144</v>
      </c>
      <c r="F96" s="15" t="s">
        <v>371</v>
      </c>
      <c r="G96" s="15" t="s">
        <v>372</v>
      </c>
      <c r="H96" s="16"/>
      <c r="I96" s="17" t="s">
        <v>102</v>
      </c>
      <c r="J96" s="16"/>
      <c r="K96" s="17" t="s">
        <v>102</v>
      </c>
      <c r="L96" s="16"/>
      <c r="M96" s="17"/>
      <c r="N96" s="16"/>
      <c r="O96" s="17" t="s">
        <v>102</v>
      </c>
      <c r="P96" s="16"/>
      <c r="Q96" s="17"/>
      <c r="R96" s="16"/>
      <c r="S96" s="17" t="s">
        <v>102</v>
      </c>
      <c r="T96" s="18" t="n">
        <f>503.06</f>
        <v>503.06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357</v>
      </c>
      <c r="C97" s="14" t="s">
        <v>358</v>
      </c>
      <c r="D97" s="22"/>
      <c r="E97" s="14" t="s">
        <v>150</v>
      </c>
      <c r="F97" s="15" t="s">
        <v>373</v>
      </c>
      <c r="G97" s="15" t="s">
        <v>374</v>
      </c>
      <c r="H97" s="16"/>
      <c r="I97" s="17" t="s">
        <v>102</v>
      </c>
      <c r="J97" s="16"/>
      <c r="K97" s="17" t="s">
        <v>102</v>
      </c>
      <c r="L97" s="16"/>
      <c r="M97" s="17"/>
      <c r="N97" s="16"/>
      <c r="O97" s="17" t="s">
        <v>102</v>
      </c>
      <c r="P97" s="16"/>
      <c r="Q97" s="17"/>
      <c r="R97" s="16"/>
      <c r="S97" s="17" t="s">
        <v>102</v>
      </c>
      <c r="T97" s="18" t="n">
        <f>503.06</f>
        <v>503.06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375</v>
      </c>
      <c r="C98" s="14" t="s">
        <v>376</v>
      </c>
      <c r="D98" s="22"/>
      <c r="E98" s="14" t="s">
        <v>46</v>
      </c>
      <c r="F98" s="15" t="s">
        <v>377</v>
      </c>
      <c r="G98" s="15" t="s">
        <v>378</v>
      </c>
      <c r="H98" s="16" t="s">
        <v>52</v>
      </c>
      <c r="I98" s="17" t="s">
        <v>379</v>
      </c>
      <c r="J98" s="16" t="s">
        <v>112</v>
      </c>
      <c r="K98" s="17" t="s">
        <v>380</v>
      </c>
      <c r="L98" s="16"/>
      <c r="M98" s="17"/>
      <c r="N98" s="16" t="s">
        <v>52</v>
      </c>
      <c r="O98" s="17" t="s">
        <v>381</v>
      </c>
      <c r="P98" s="16"/>
      <c r="Q98" s="17"/>
      <c r="R98" s="16" t="s">
        <v>112</v>
      </c>
      <c r="S98" s="17" t="s">
        <v>382</v>
      </c>
      <c r="T98" s="18" t="n">
        <f>29</f>
        <v>29.0</v>
      </c>
      <c r="U98" s="19" t="n">
        <f>86</f>
        <v>86.0</v>
      </c>
      <c r="V98" s="19"/>
      <c r="W98" s="23"/>
      <c r="X98" s="19" t="n">
        <f>24866500</f>
        <v>2.48665E7</v>
      </c>
      <c r="Y98" s="19"/>
      <c r="Z98" s="23"/>
      <c r="AA98" s="16" t="s">
        <v>163</v>
      </c>
      <c r="AB98" s="20" t="n">
        <f>241</f>
        <v>241.0</v>
      </c>
      <c r="AC98" s="21" t="n">
        <f>4</f>
        <v>4.0</v>
      </c>
    </row>
    <row r="99">
      <c r="A99" s="13" t="s">
        <v>46</v>
      </c>
      <c r="B99" s="14" t="s">
        <v>375</v>
      </c>
      <c r="C99" s="14" t="s">
        <v>376</v>
      </c>
      <c r="D99" s="22"/>
      <c r="E99" s="14" t="s">
        <v>49</v>
      </c>
      <c r="F99" s="15" t="s">
        <v>383</v>
      </c>
      <c r="G99" s="15" t="s">
        <v>384</v>
      </c>
      <c r="H99" s="16" t="s">
        <v>52</v>
      </c>
      <c r="I99" s="17" t="s">
        <v>385</v>
      </c>
      <c r="J99" s="16" t="s">
        <v>112</v>
      </c>
      <c r="K99" s="17" t="s">
        <v>386</v>
      </c>
      <c r="L99" s="16"/>
      <c r="M99" s="17"/>
      <c r="N99" s="16" t="s">
        <v>54</v>
      </c>
      <c r="O99" s="17" t="s">
        <v>387</v>
      </c>
      <c r="P99" s="16"/>
      <c r="Q99" s="17"/>
      <c r="R99" s="16" t="s">
        <v>54</v>
      </c>
      <c r="S99" s="17" t="s">
        <v>388</v>
      </c>
      <c r="T99" s="18" t="n">
        <f>24.84</f>
        <v>24.84</v>
      </c>
      <c r="U99" s="19" t="n">
        <f>376</f>
        <v>376.0</v>
      </c>
      <c r="V99" s="19"/>
      <c r="W99" s="23"/>
      <c r="X99" s="19" t="n">
        <f>95392000</f>
        <v>9.5392E7</v>
      </c>
      <c r="Y99" s="19"/>
      <c r="Z99" s="23"/>
      <c r="AA99" s="16"/>
      <c r="AB99" s="20" t="n">
        <f>69</f>
        <v>69.0</v>
      </c>
      <c r="AC99" s="21" t="n">
        <f>19</f>
        <v>19.0</v>
      </c>
    </row>
    <row r="100">
      <c r="A100" s="13" t="s">
        <v>46</v>
      </c>
      <c r="B100" s="14" t="s">
        <v>375</v>
      </c>
      <c r="C100" s="14" t="s">
        <v>376</v>
      </c>
      <c r="D100" s="22"/>
      <c r="E100" s="14" t="s">
        <v>169</v>
      </c>
      <c r="F100" s="15" t="s">
        <v>389</v>
      </c>
      <c r="G100" s="15" t="s">
        <v>390</v>
      </c>
      <c r="H100" s="16" t="s">
        <v>85</v>
      </c>
      <c r="I100" s="17" t="s">
        <v>391</v>
      </c>
      <c r="J100" s="16" t="s">
        <v>76</v>
      </c>
      <c r="K100" s="17" t="s">
        <v>392</v>
      </c>
      <c r="L100" s="16"/>
      <c r="M100" s="17"/>
      <c r="N100" s="16" t="s">
        <v>54</v>
      </c>
      <c r="O100" s="17" t="s">
        <v>393</v>
      </c>
      <c r="P100" s="16"/>
      <c r="Q100" s="17"/>
      <c r="R100" s="16" t="s">
        <v>54</v>
      </c>
      <c r="S100" s="17" t="s">
        <v>394</v>
      </c>
      <c r="T100" s="18" t="n">
        <f>24.51</f>
        <v>24.51</v>
      </c>
      <c r="U100" s="19" t="n">
        <f>109</f>
        <v>109.0</v>
      </c>
      <c r="V100" s="19"/>
      <c r="W100" s="23"/>
      <c r="X100" s="19" t="n">
        <f>26331000</f>
        <v>2.6331E7</v>
      </c>
      <c r="Y100" s="19"/>
      <c r="Z100" s="23"/>
      <c r="AA100" s="16"/>
      <c r="AB100" s="20" t="n">
        <f>77</f>
        <v>77.0</v>
      </c>
      <c r="AC100" s="21" t="n">
        <f>14</f>
        <v>14.0</v>
      </c>
    </row>
    <row r="101">
      <c r="A101" s="13" t="s">
        <v>46</v>
      </c>
      <c r="B101" s="14" t="s">
        <v>375</v>
      </c>
      <c r="C101" s="14" t="s">
        <v>376</v>
      </c>
      <c r="D101" s="22"/>
      <c r="E101" s="14" t="s">
        <v>178</v>
      </c>
      <c r="F101" s="15" t="s">
        <v>395</v>
      </c>
      <c r="G101" s="15" t="s">
        <v>396</v>
      </c>
      <c r="H101" s="16" t="s">
        <v>57</v>
      </c>
      <c r="I101" s="17" t="s">
        <v>397</v>
      </c>
      <c r="J101" s="16" t="s">
        <v>57</v>
      </c>
      <c r="K101" s="17" t="s">
        <v>397</v>
      </c>
      <c r="L101" s="16"/>
      <c r="M101" s="17"/>
      <c r="N101" s="16" t="s">
        <v>74</v>
      </c>
      <c r="O101" s="17" t="s">
        <v>398</v>
      </c>
      <c r="P101" s="16"/>
      <c r="Q101" s="17"/>
      <c r="R101" s="16" t="s">
        <v>74</v>
      </c>
      <c r="S101" s="17" t="s">
        <v>398</v>
      </c>
      <c r="T101" s="18" t="n">
        <f>24.87</f>
        <v>24.87</v>
      </c>
      <c r="U101" s="19" t="n">
        <f>3</f>
        <v>3.0</v>
      </c>
      <c r="V101" s="19"/>
      <c r="W101" s="23"/>
      <c r="X101" s="19" t="n">
        <f>735000</f>
        <v>735000.0</v>
      </c>
      <c r="Y101" s="19"/>
      <c r="Z101" s="23"/>
      <c r="AA101" s="16"/>
      <c r="AB101" s="20" t="n">
        <f>3</f>
        <v>3.0</v>
      </c>
      <c r="AC101" s="21" t="n">
        <f>3</f>
        <v>3.0</v>
      </c>
    </row>
    <row r="102">
      <c r="A102" s="13" t="s">
        <v>46</v>
      </c>
      <c r="B102" s="14" t="s">
        <v>375</v>
      </c>
      <c r="C102" s="14" t="s">
        <v>376</v>
      </c>
      <c r="D102" s="22"/>
      <c r="E102" s="14" t="s">
        <v>61</v>
      </c>
      <c r="F102" s="15" t="s">
        <v>399</v>
      </c>
      <c r="G102" s="15" t="s">
        <v>400</v>
      </c>
      <c r="H102" s="16" t="s">
        <v>272</v>
      </c>
      <c r="I102" s="17" t="s">
        <v>401</v>
      </c>
      <c r="J102" s="16" t="s">
        <v>272</v>
      </c>
      <c r="K102" s="17" t="s">
        <v>401</v>
      </c>
      <c r="L102" s="16"/>
      <c r="M102" s="17"/>
      <c r="N102" s="16" t="s">
        <v>233</v>
      </c>
      <c r="O102" s="17" t="s">
        <v>402</v>
      </c>
      <c r="P102" s="16"/>
      <c r="Q102" s="17"/>
      <c r="R102" s="16" t="s">
        <v>233</v>
      </c>
      <c r="S102" s="17" t="s">
        <v>402</v>
      </c>
      <c r="T102" s="18" t="n">
        <f>24.94</f>
        <v>24.94</v>
      </c>
      <c r="U102" s="19" t="n">
        <f>2</f>
        <v>2.0</v>
      </c>
      <c r="V102" s="19"/>
      <c r="W102" s="23"/>
      <c r="X102" s="19" t="n">
        <f>490000</f>
        <v>490000.0</v>
      </c>
      <c r="Y102" s="19"/>
      <c r="Z102" s="23"/>
      <c r="AA102" s="16"/>
      <c r="AB102" s="20" t="n">
        <f>3</f>
        <v>3.0</v>
      </c>
      <c r="AC102" s="21" t="n">
        <f>2</f>
        <v>2.0</v>
      </c>
    </row>
    <row r="103">
      <c r="A103" s="13" t="s">
        <v>46</v>
      </c>
      <c r="B103" s="14" t="s">
        <v>375</v>
      </c>
      <c r="C103" s="14" t="s">
        <v>376</v>
      </c>
      <c r="D103" s="22"/>
      <c r="E103" s="14" t="s">
        <v>193</v>
      </c>
      <c r="F103" s="15" t="s">
        <v>403</v>
      </c>
      <c r="G103" s="15" t="s">
        <v>404</v>
      </c>
      <c r="H103" s="16"/>
      <c r="I103" s="17" t="s">
        <v>102</v>
      </c>
      <c r="J103" s="16"/>
      <c r="K103" s="17" t="s">
        <v>102</v>
      </c>
      <c r="L103" s="16"/>
      <c r="M103" s="17"/>
      <c r="N103" s="16"/>
      <c r="O103" s="17" t="s">
        <v>102</v>
      </c>
      <c r="P103" s="16"/>
      <c r="Q103" s="17"/>
      <c r="R103" s="16"/>
      <c r="S103" s="17" t="s">
        <v>102</v>
      </c>
      <c r="T103" s="18" t="n">
        <f>24.75</f>
        <v>24.75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375</v>
      </c>
      <c r="C104" s="14" t="s">
        <v>376</v>
      </c>
      <c r="D104" s="22"/>
      <c r="E104" s="14" t="s">
        <v>405</v>
      </c>
      <c r="F104" s="15" t="s">
        <v>406</v>
      </c>
      <c r="G104" s="15" t="s">
        <v>407</v>
      </c>
      <c r="H104" s="16"/>
      <c r="I104" s="17" t="s">
        <v>102</v>
      </c>
      <c r="J104" s="16"/>
      <c r="K104" s="17" t="s">
        <v>102</v>
      </c>
      <c r="L104" s="16"/>
      <c r="M104" s="17"/>
      <c r="N104" s="16"/>
      <c r="O104" s="17" t="s">
        <v>102</v>
      </c>
      <c r="P104" s="16"/>
      <c r="Q104" s="17"/>
      <c r="R104" s="16"/>
      <c r="S104" s="17" t="s">
        <v>102</v>
      </c>
      <c r="T104" s="18" t="n">
        <f>24.66</f>
        <v>24.66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375</v>
      </c>
      <c r="C105" s="14" t="s">
        <v>376</v>
      </c>
      <c r="D105" s="22"/>
      <c r="E105" s="14" t="s">
        <v>69</v>
      </c>
      <c r="F105" s="15" t="s">
        <v>408</v>
      </c>
      <c r="G105" s="15" t="s">
        <v>409</v>
      </c>
      <c r="H105" s="16"/>
      <c r="I105" s="17" t="s">
        <v>102</v>
      </c>
      <c r="J105" s="16"/>
      <c r="K105" s="17" t="s">
        <v>102</v>
      </c>
      <c r="L105" s="16"/>
      <c r="M105" s="17"/>
      <c r="N105" s="16"/>
      <c r="O105" s="17" t="s">
        <v>102</v>
      </c>
      <c r="P105" s="16"/>
      <c r="Q105" s="17"/>
      <c r="R105" s="16"/>
      <c r="S105" s="17" t="s">
        <v>102</v>
      </c>
      <c r="T105" s="18" t="n">
        <f>24.62</f>
        <v>24.62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375</v>
      </c>
      <c r="C106" s="14" t="s">
        <v>376</v>
      </c>
      <c r="D106" s="22"/>
      <c r="E106" s="14" t="s">
        <v>410</v>
      </c>
      <c r="F106" s="15" t="s">
        <v>411</v>
      </c>
      <c r="G106" s="15" t="s">
        <v>412</v>
      </c>
      <c r="H106" s="16"/>
      <c r="I106" s="17" t="s">
        <v>102</v>
      </c>
      <c r="J106" s="16"/>
      <c r="K106" s="17" t="s">
        <v>102</v>
      </c>
      <c r="L106" s="16"/>
      <c r="M106" s="17"/>
      <c r="N106" s="16"/>
      <c r="O106" s="17" t="s">
        <v>102</v>
      </c>
      <c r="P106" s="16"/>
      <c r="Q106" s="17"/>
      <c r="R106" s="16"/>
      <c r="S106" s="17" t="s">
        <v>102</v>
      </c>
      <c r="T106" s="18" t="n">
        <f>24.17</f>
        <v>24.17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