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<sst xmlns="http://schemas.openxmlformats.org/spreadsheetml/2006/main" count="665" uniqueCount="113">
  <si>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</si>
  <si>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</si>
  <si>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</si>
  <si>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</si>
  <si>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</si>
  <si>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</si>
  <si>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</si>
  <si>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</si>
  <si>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</si>
  <si>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</si>
  <si>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</si>
  <si>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</si>
  <si>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</si>
  <si>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</si>
  <si>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</si>
  <si>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</si>
  <si>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</si>
  <si>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</si>
  <si>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</si>
  <si>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</si>
  <si>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</si>
  <si>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</si>
  <si>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</si>
  <si>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</si>
  <si>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</si>
  <si>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</si>
  <si>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</si>
  <si>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</si>
  <si>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</si>
  <si>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</si>
  <si>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</si>
  <si>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</si>
  <si>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</si>
  <si>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</si>
  <si>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</si>
  <si>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</si>
  <si>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</si>
  <si>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</si>
  <si>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</si>
  <si>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</si>
  <si>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</si>
  <si>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</si>
  <si>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</si>
  <si>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</si>
  <si>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</si>
  <si>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2022/08</t>
  </si>
  <si>
    <t>P</t>
  </si>
  <si>
    <t>2022/09</t>
  </si>
  <si>
    <t>－</t>
  </si>
  <si>
    <t>*</t>
  </si>
  <si>
    <t>2022/08/31</t>
  </si>
  <si>
    <t>02</t>
  </si>
  <si>
    <t>0.2000</t>
  </si>
  <si>
    <t>0.0100</t>
  </si>
  <si>
    <t>09</t>
  </si>
  <si>
    <t>04</t>
  </si>
  <si>
    <t>0.0200</t>
  </si>
  <si>
    <t>01</t>
  </si>
  <si>
    <t>0.1000</t>
  </si>
  <si>
    <t>05</t>
  </si>
  <si>
    <t>0.0500</t>
  </si>
  <si>
    <t>0.0300</t>
  </si>
  <si>
    <t>16</t>
  </si>
  <si>
    <t>22</t>
  </si>
  <si>
    <t>26</t>
  </si>
  <si>
    <t>0.1400</t>
  </si>
  <si>
    <t>30</t>
  </si>
  <si>
    <t>0.2400</t>
  </si>
  <si>
    <t>31</t>
  </si>
  <si>
    <t>0.1100</t>
  </si>
  <si>
    <t>0.3000</t>
  </si>
  <si>
    <t>18</t>
  </si>
  <si>
    <t>0.0400</t>
  </si>
  <si>
    <t>0.1600</t>
  </si>
  <si>
    <t>25</t>
  </si>
  <si>
    <t>0.4900</t>
  </si>
  <si>
    <t>29</t>
  </si>
  <si>
    <t>0.4000</t>
  </si>
  <si>
    <t>0.2200</t>
  </si>
  <si>
    <t>0.0800</t>
  </si>
  <si>
    <t>19</t>
  </si>
  <si>
    <t>0.1200</t>
  </si>
  <si>
    <t>0.1700</t>
  </si>
  <si>
    <t>0.2900</t>
  </si>
  <si>
    <t>0.3200</t>
  </si>
  <si>
    <t>17</t>
  </si>
  <si>
    <t>0.2300</t>
  </si>
  <si>
    <t>2022/10</t>
  </si>
  <si>
    <t>0.1500</t>
  </si>
  <si>
    <t>2022/09/30</t>
  </si>
  <si>
    <t>0.1300</t>
  </si>
  <si>
    <t>24</t>
  </si>
  <si>
    <t>0.1800</t>
  </si>
  <si>
    <t>0.2700</t>
  </si>
  <si>
    <t>0.3100</t>
  </si>
  <si>
    <t>0.2500</t>
  </si>
  <si>
    <t>0.3900</t>
  </si>
  <si>
    <t>2022/12</t>
  </si>
  <si>
    <t>2022/11/30</t>
  </si>
  <si>
    <t>0.3500</t>
  </si>
  <si>
    <t>0.5000</t>
  </si>
  <si>
    <t>0.4600</t>
  </si>
  <si>
    <t>0.8500</t>
  </si>
  <si>
    <t>C</t>
  </si>
  <si>
    <t>0.0600</t>
  </si>
  <si>
    <t>15</t>
  </si>
  <si>
    <t>03</t>
  </si>
  <si>
    <t>0.2100</t>
  </si>
  <si>
    <t>12</t>
  </si>
  <si>
    <t>0.0890</t>
  </si>
  <si>
    <t>08</t>
  </si>
  <si>
    <t>0.0700</t>
  </si>
  <si>
    <t>0.2800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</si>
</sst>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140.5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4</f>
        <v>4.0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141.0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143.75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6</f>
        <v>6.0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144.0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3</f>
        <v>3.0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145.0</v>
      </c>
      <c r="E11" s="12" t="s">
        <v>51</v>
      </c>
      <c r="F11" s="13" t="s">
        <v>52</v>
      </c>
      <c r="G11" s="12" t="s">
        <v>51</v>
      </c>
      <c r="H11" s="13" t="s">
        <v>52</v>
      </c>
      <c r="I11" s="12"/>
      <c r="J11" s="13"/>
      <c r="K11" s="12" t="s">
        <v>51</v>
      </c>
      <c r="L11" s="13" t="s">
        <v>53</v>
      </c>
      <c r="M11" s="12"/>
      <c r="N11" s="13"/>
      <c r="O11" s="12" t="s">
        <v>54</v>
      </c>
      <c r="P11" s="13" t="s">
        <v>53</v>
      </c>
      <c r="Q11" s="14" t="n">
        <f>0.01</f>
        <v>0.01</v>
      </c>
      <c r="R11" s="15" t="n">
        <f>11</f>
        <v>11.0</v>
      </c>
      <c r="S11" s="15"/>
      <c r="T11" s="15" t="n">
        <f>390000</f>
        <v>390000.0</v>
      </c>
      <c r="U11" s="15"/>
      <c r="V11" s="15" t="str">
        <f>"－"</f>
        <v>－</v>
      </c>
      <c r="W11" s="12" t="s">
        <v>49</v>
      </c>
      <c r="X11" s="16" t="n">
        <f>41</f>
        <v>41.0</v>
      </c>
      <c r="Y11" s="17" t="n">
        <f>3</f>
        <v>3.0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146.0</v>
      </c>
      <c r="E12" s="12"/>
      <c r="F12" s="13" t="s">
        <v>48</v>
      </c>
      <c r="G12" s="12"/>
      <c r="H12" s="13" t="s">
        <v>48</v>
      </c>
      <c r="I12" s="12"/>
      <c r="J12" s="13"/>
      <c r="K12" s="12"/>
      <c r="L12" s="13" t="s">
        <v>48</v>
      </c>
      <c r="M12" s="12"/>
      <c r="N12" s="13"/>
      <c r="O12" s="12"/>
      <c r="P12" s="13" t="s">
        <v>48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49</v>
      </c>
      <c r="X12" s="16" t="n">
        <f>1</f>
        <v>1.0</v>
      </c>
      <c r="Y12" s="17" t="str">
        <f>"－"</f>
        <v>－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146.5</v>
      </c>
      <c r="E13" s="12" t="s">
        <v>55</v>
      </c>
      <c r="F13" s="13" t="s">
        <v>56</v>
      </c>
      <c r="G13" s="12" t="s">
        <v>55</v>
      </c>
      <c r="H13" s="13" t="s">
        <v>56</v>
      </c>
      <c r="I13" s="12"/>
      <c r="J13" s="13"/>
      <c r="K13" s="12" t="s">
        <v>55</v>
      </c>
      <c r="L13" s="13" t="s">
        <v>56</v>
      </c>
      <c r="M13" s="12"/>
      <c r="N13" s="13"/>
      <c r="O13" s="12" t="s">
        <v>55</v>
      </c>
      <c r="P13" s="13" t="s">
        <v>56</v>
      </c>
      <c r="Q13" s="14" t="n">
        <f>0.02</f>
        <v>0.02</v>
      </c>
      <c r="R13" s="15" t="n">
        <f>1</f>
        <v>1.0</v>
      </c>
      <c r="S13" s="15"/>
      <c r="T13" s="15" t="n">
        <f>20000</f>
        <v>20000.0</v>
      </c>
      <c r="U13" s="15"/>
      <c r="V13" s="15" t="str">
        <f>"－"</f>
        <v>－</v>
      </c>
      <c r="W13" s="12" t="s">
        <v>49</v>
      </c>
      <c r="X13" s="16" t="n">
        <f>1</f>
        <v>1.0</v>
      </c>
      <c r="Y13" s="17" t="n">
        <f>1</f>
        <v>1.0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146.75</v>
      </c>
      <c r="E14" s="12"/>
      <c r="F14" s="13" t="s">
        <v>48</v>
      </c>
      <c r="G14" s="12"/>
      <c r="H14" s="13" t="s">
        <v>48</v>
      </c>
      <c r="I14" s="12"/>
      <c r="J14" s="13"/>
      <c r="K14" s="12"/>
      <c r="L14" s="13" t="s">
        <v>48</v>
      </c>
      <c r="M14" s="12"/>
      <c r="N14" s="13"/>
      <c r="O14" s="12"/>
      <c r="P14" s="13" t="s">
        <v>48</v>
      </c>
      <c r="Q14" s="14" t="str">
        <f>"－"</f>
        <v>－</v>
      </c>
      <c r="R14" s="15" t="str">
        <f>"－"</f>
        <v>－</v>
      </c>
      <c r="S14" s="15"/>
      <c r="T14" s="15" t="str">
        <f>"－"</f>
        <v>－</v>
      </c>
      <c r="U14" s="15"/>
      <c r="V14" s="15" t="str">
        <f>"－"</f>
        <v>－</v>
      </c>
      <c r="W14" s="12" t="s">
        <v>49</v>
      </c>
      <c r="X14" s="16" t="n">
        <f>1</f>
        <v>1.0</v>
      </c>
      <c r="Y14" s="17" t="str">
        <f>"－"</f>
        <v>－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147.0</v>
      </c>
      <c r="E15" s="12" t="s">
        <v>57</v>
      </c>
      <c r="F15" s="13" t="s">
        <v>58</v>
      </c>
      <c r="G15" s="12" t="s">
        <v>57</v>
      </c>
      <c r="H15" s="13" t="s">
        <v>58</v>
      </c>
      <c r="I15" s="12"/>
      <c r="J15" s="13"/>
      <c r="K15" s="12" t="s">
        <v>51</v>
      </c>
      <c r="L15" s="13" t="s">
        <v>56</v>
      </c>
      <c r="M15" s="12"/>
      <c r="N15" s="13"/>
      <c r="O15" s="12" t="s">
        <v>51</v>
      </c>
      <c r="P15" s="13" t="s">
        <v>56</v>
      </c>
      <c r="Q15" s="14" t="n">
        <f>0.06</f>
        <v>0.06</v>
      </c>
      <c r="R15" s="15" t="n">
        <f>2</f>
        <v>2.0</v>
      </c>
      <c r="S15" s="15"/>
      <c r="T15" s="15" t="n">
        <f>120000</f>
        <v>120000.0</v>
      </c>
      <c r="U15" s="15"/>
      <c r="V15" s="15" t="str">
        <f>"－"</f>
        <v>－</v>
      </c>
      <c r="W15" s="12" t="s">
        <v>49</v>
      </c>
      <c r="X15" s="16" t="n">
        <f>3</f>
        <v>3.0</v>
      </c>
      <c r="Y15" s="17" t="n">
        <f>2</f>
        <v>2.0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147.5</v>
      </c>
      <c r="E16" s="12"/>
      <c r="F16" s="13" t="s">
        <v>48</v>
      </c>
      <c r="G16" s="12"/>
      <c r="H16" s="13" t="s">
        <v>48</v>
      </c>
      <c r="I16" s="12"/>
      <c r="J16" s="13"/>
      <c r="K16" s="12"/>
      <c r="L16" s="13" t="s">
        <v>48</v>
      </c>
      <c r="M16" s="12"/>
      <c r="N16" s="13"/>
      <c r="O16" s="12"/>
      <c r="P16" s="13" t="s">
        <v>48</v>
      </c>
      <c r="Q16" s="14" t="str">
        <f>"－"</f>
        <v>－</v>
      </c>
      <c r="R16" s="15" t="str">
        <f>"－"</f>
        <v>－</v>
      </c>
      <c r="S16" s="15"/>
      <c r="T16" s="15" t="str">
        <f>"－"</f>
        <v>－</v>
      </c>
      <c r="U16" s="15"/>
      <c r="V16" s="15" t="str">
        <f>"－"</f>
        <v>－</v>
      </c>
      <c r="W16" s="12" t="s">
        <v>49</v>
      </c>
      <c r="X16" s="16" t="n">
        <f>2</f>
        <v>2.0</v>
      </c>
      <c r="Y16" s="17" t="str">
        <f>"－"</f>
        <v>－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148.0</v>
      </c>
      <c r="E17" s="12" t="s">
        <v>55</v>
      </c>
      <c r="F17" s="13" t="s">
        <v>56</v>
      </c>
      <c r="G17" s="12" t="s">
        <v>55</v>
      </c>
      <c r="H17" s="13" t="s">
        <v>56</v>
      </c>
      <c r="I17" s="12"/>
      <c r="J17" s="13"/>
      <c r="K17" s="12" t="s">
        <v>59</v>
      </c>
      <c r="L17" s="13" t="s">
        <v>53</v>
      </c>
      <c r="M17" s="12"/>
      <c r="N17" s="13"/>
      <c r="O17" s="12" t="s">
        <v>59</v>
      </c>
      <c r="P17" s="13" t="s">
        <v>53</v>
      </c>
      <c r="Q17" s="14" t="n">
        <f>0.02</f>
        <v>0.02</v>
      </c>
      <c r="R17" s="15" t="n">
        <f>6</f>
        <v>6.0</v>
      </c>
      <c r="S17" s="15"/>
      <c r="T17" s="15" t="n">
        <f>90000</f>
        <v>90000.0</v>
      </c>
      <c r="U17" s="15"/>
      <c r="V17" s="15" t="str">
        <f>"－"</f>
        <v>－</v>
      </c>
      <c r="W17" s="12" t="s">
        <v>49</v>
      </c>
      <c r="X17" s="16" t="n">
        <f>11</f>
        <v>11.0</v>
      </c>
      <c r="Y17" s="17" t="n">
        <f>2</f>
        <v>2.0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148.25</v>
      </c>
      <c r="E18" s="12"/>
      <c r="F18" s="13" t="s">
        <v>48</v>
      </c>
      <c r="G18" s="12"/>
      <c r="H18" s="13" t="s">
        <v>48</v>
      </c>
      <c r="I18" s="12"/>
      <c r="J18" s="13"/>
      <c r="K18" s="12"/>
      <c r="L18" s="13" t="s">
        <v>48</v>
      </c>
      <c r="M18" s="12"/>
      <c r="N18" s="13"/>
      <c r="O18" s="12"/>
      <c r="P18" s="13" t="s">
        <v>48</v>
      </c>
      <c r="Q18" s="14" t="str">
        <f>"－"</f>
        <v>－</v>
      </c>
      <c r="R18" s="15" t="str">
        <f>"－"</f>
        <v>－</v>
      </c>
      <c r="S18" s="15"/>
      <c r="T18" s="15" t="str">
        <f>"－"</f>
        <v>－</v>
      </c>
      <c r="U18" s="15"/>
      <c r="V18" s="15" t="str">
        <f>"－"</f>
        <v>－</v>
      </c>
      <c r="W18" s="12" t="s">
        <v>49</v>
      </c>
      <c r="X18" s="16" t="n">
        <f>2</f>
        <v>2.0</v>
      </c>
      <c r="Y18" s="17" t="str">
        <f>"－"</f>
        <v>－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148.5</v>
      </c>
      <c r="E19" s="12" t="s">
        <v>57</v>
      </c>
      <c r="F19" s="13" t="s">
        <v>60</v>
      </c>
      <c r="G19" s="12" t="s">
        <v>57</v>
      </c>
      <c r="H19" s="13" t="s">
        <v>60</v>
      </c>
      <c r="I19" s="12"/>
      <c r="J19" s="13"/>
      <c r="K19" s="12" t="s">
        <v>55</v>
      </c>
      <c r="L19" s="13" t="s">
        <v>61</v>
      </c>
      <c r="M19" s="12"/>
      <c r="N19" s="13"/>
      <c r="O19" s="12" t="s">
        <v>55</v>
      </c>
      <c r="P19" s="13" t="s">
        <v>61</v>
      </c>
      <c r="Q19" s="14" t="n">
        <f>0.04</f>
        <v>0.04</v>
      </c>
      <c r="R19" s="15" t="n">
        <f>33</f>
        <v>33.0</v>
      </c>
      <c r="S19" s="15"/>
      <c r="T19" s="15" t="n">
        <f>1590000</f>
        <v>1590000.0</v>
      </c>
      <c r="U19" s="15"/>
      <c r="V19" s="15" t="str">
        <f>"－"</f>
        <v>－</v>
      </c>
      <c r="W19" s="12" t="s">
        <v>49</v>
      </c>
      <c r="X19" s="16" t="n">
        <f>35</f>
        <v>35.0</v>
      </c>
      <c r="Y19" s="17" t="n">
        <f>2</f>
        <v>2.0</v>
      </c>
      <c r="Z19" s="10" t="s">
        <v>50</v>
      </c>
    </row>
    <row r="20">
      <c r="A20" s="10" t="s">
        <v>45</v>
      </c>
      <c r="B20" s="10" t="s">
        <v>46</v>
      </c>
      <c r="C20" s="10" t="s">
        <v>47</v>
      </c>
      <c r="D20" s="11" t="n">
        <v>148.75</v>
      </c>
      <c r="E20" s="12"/>
      <c r="F20" s="13" t="s">
        <v>48</v>
      </c>
      <c r="G20" s="12"/>
      <c r="H20" s="13" t="s">
        <v>48</v>
      </c>
      <c r="I20" s="12"/>
      <c r="J20" s="13"/>
      <c r="K20" s="12"/>
      <c r="L20" s="13" t="s">
        <v>48</v>
      </c>
      <c r="M20" s="12"/>
      <c r="N20" s="13"/>
      <c r="O20" s="12"/>
      <c r="P20" s="13" t="s">
        <v>48</v>
      </c>
      <c r="Q20" s="14" t="str">
        <f>"－"</f>
        <v>－</v>
      </c>
      <c r="R20" s="15" t="str">
        <f>"－"</f>
        <v>－</v>
      </c>
      <c r="S20" s="15"/>
      <c r="T20" s="15" t="str">
        <f>"－"</f>
        <v>－</v>
      </c>
      <c r="U20" s="15"/>
      <c r="V20" s="15" t="str">
        <f>"－"</f>
        <v>－</v>
      </c>
      <c r="W20" s="12" t="s">
        <v>49</v>
      </c>
      <c r="X20" s="16" t="n">
        <f>1</f>
        <v>1.0</v>
      </c>
      <c r="Y20" s="17" t="str">
        <f>"－"</f>
        <v>－</v>
      </c>
      <c r="Z20" s="10" t="s">
        <v>50</v>
      </c>
    </row>
    <row r="21">
      <c r="A21" s="10" t="s">
        <v>45</v>
      </c>
      <c r="B21" s="10" t="s">
        <v>46</v>
      </c>
      <c r="C21" s="10" t="s">
        <v>47</v>
      </c>
      <c r="D21" s="11" t="n">
        <v>149.0</v>
      </c>
      <c r="E21" s="12" t="s">
        <v>62</v>
      </c>
      <c r="F21" s="13" t="s">
        <v>61</v>
      </c>
      <c r="G21" s="12" t="s">
        <v>63</v>
      </c>
      <c r="H21" s="13" t="s">
        <v>60</v>
      </c>
      <c r="I21" s="12"/>
      <c r="J21" s="13"/>
      <c r="K21" s="12" t="s">
        <v>62</v>
      </c>
      <c r="L21" s="13" t="s">
        <v>61</v>
      </c>
      <c r="M21" s="12"/>
      <c r="N21" s="13"/>
      <c r="O21" s="12" t="s">
        <v>64</v>
      </c>
      <c r="P21" s="13" t="s">
        <v>61</v>
      </c>
      <c r="Q21" s="14" t="n">
        <f>0.04</f>
        <v>0.04</v>
      </c>
      <c r="R21" s="15" t="n">
        <f>22</f>
        <v>22.0</v>
      </c>
      <c r="S21" s="15"/>
      <c r="T21" s="15" t="n">
        <f>680000</f>
        <v>680000.0</v>
      </c>
      <c r="U21" s="15"/>
      <c r="V21" s="15" t="str">
        <f>"－"</f>
        <v>－</v>
      </c>
      <c r="W21" s="12" t="s">
        <v>49</v>
      </c>
      <c r="X21" s="16" t="n">
        <f>24</f>
        <v>24.0</v>
      </c>
      <c r="Y21" s="17" t="n">
        <f>3</f>
        <v>3.0</v>
      </c>
      <c r="Z21" s="10" t="s">
        <v>50</v>
      </c>
    </row>
    <row r="22">
      <c r="A22" s="10" t="s">
        <v>45</v>
      </c>
      <c r="B22" s="10" t="s">
        <v>46</v>
      </c>
      <c r="C22" s="10" t="s">
        <v>47</v>
      </c>
      <c r="D22" s="11" t="n">
        <v>149.25</v>
      </c>
      <c r="E22" s="12" t="s">
        <v>57</v>
      </c>
      <c r="F22" s="13" t="s">
        <v>65</v>
      </c>
      <c r="G22" s="12" t="s">
        <v>66</v>
      </c>
      <c r="H22" s="13" t="s">
        <v>67</v>
      </c>
      <c r="I22" s="12"/>
      <c r="J22" s="13"/>
      <c r="K22" s="12" t="s">
        <v>68</v>
      </c>
      <c r="L22" s="13" t="s">
        <v>53</v>
      </c>
      <c r="M22" s="12"/>
      <c r="N22" s="13"/>
      <c r="O22" s="12" t="s">
        <v>68</v>
      </c>
      <c r="P22" s="13" t="s">
        <v>53</v>
      </c>
      <c r="Q22" s="14" t="n">
        <f>0.07</f>
        <v>0.07</v>
      </c>
      <c r="R22" s="15" t="n">
        <f>161</f>
        <v>161.0</v>
      </c>
      <c r="S22" s="15"/>
      <c r="T22" s="15" t="n">
        <f>12450000</f>
        <v>1.245E7</v>
      </c>
      <c r="U22" s="15"/>
      <c r="V22" s="15" t="str">
        <f>"－"</f>
        <v>－</v>
      </c>
      <c r="W22" s="12" t="s">
        <v>49</v>
      </c>
      <c r="X22" s="16" t="n">
        <f>69</f>
        <v>69.0</v>
      </c>
      <c r="Y22" s="17" t="n">
        <f>10</f>
        <v>10.0</v>
      </c>
      <c r="Z22" s="10" t="s">
        <v>50</v>
      </c>
    </row>
    <row r="23">
      <c r="A23" s="10" t="s">
        <v>45</v>
      </c>
      <c r="B23" s="10" t="s">
        <v>46</v>
      </c>
      <c r="C23" s="10" t="s">
        <v>47</v>
      </c>
      <c r="D23" s="11" t="n">
        <v>149.5</v>
      </c>
      <c r="E23" s="12" t="s">
        <v>57</v>
      </c>
      <c r="F23" s="13" t="s">
        <v>69</v>
      </c>
      <c r="G23" s="12" t="s">
        <v>66</v>
      </c>
      <c r="H23" s="13" t="s">
        <v>70</v>
      </c>
      <c r="I23" s="12"/>
      <c r="J23" s="13"/>
      <c r="K23" s="12" t="s">
        <v>71</v>
      </c>
      <c r="L23" s="13" t="s">
        <v>61</v>
      </c>
      <c r="M23" s="12"/>
      <c r="N23" s="13"/>
      <c r="O23" s="12" t="s">
        <v>68</v>
      </c>
      <c r="P23" s="13" t="s">
        <v>72</v>
      </c>
      <c r="Q23" s="14" t="n">
        <f>0.12</f>
        <v>0.12</v>
      </c>
      <c r="R23" s="15" t="n">
        <f>357</f>
        <v>357.0</v>
      </c>
      <c r="S23" s="15"/>
      <c r="T23" s="15" t="n">
        <f>41500000</f>
        <v>4.15E7</v>
      </c>
      <c r="U23" s="15"/>
      <c r="V23" s="15" t="str">
        <f>"－"</f>
        <v>－</v>
      </c>
      <c r="W23" s="12" t="s">
        <v>49</v>
      </c>
      <c r="X23" s="16" t="n">
        <f>109</f>
        <v>109.0</v>
      </c>
      <c r="Y23" s="17" t="n">
        <f>13</f>
        <v>13.0</v>
      </c>
      <c r="Z23" s="10" t="s">
        <v>50</v>
      </c>
    </row>
    <row r="24">
      <c r="A24" s="10" t="s">
        <v>45</v>
      </c>
      <c r="B24" s="10" t="s">
        <v>46</v>
      </c>
      <c r="C24" s="10" t="s">
        <v>47</v>
      </c>
      <c r="D24" s="11" t="n">
        <v>149.75</v>
      </c>
      <c r="E24" s="12" t="s">
        <v>57</v>
      </c>
      <c r="F24" s="13" t="s">
        <v>73</v>
      </c>
      <c r="G24" s="12" t="s">
        <v>74</v>
      </c>
      <c r="H24" s="13" t="s">
        <v>75</v>
      </c>
      <c r="I24" s="12"/>
      <c r="J24" s="13"/>
      <c r="K24" s="12" t="s">
        <v>62</v>
      </c>
      <c r="L24" s="13" t="s">
        <v>72</v>
      </c>
      <c r="M24" s="12"/>
      <c r="N24" s="13"/>
      <c r="O24" s="12" t="s">
        <v>76</v>
      </c>
      <c r="P24" s="13" t="s">
        <v>77</v>
      </c>
      <c r="Q24" s="14" t="n">
        <f>0.18</f>
        <v>0.18</v>
      </c>
      <c r="R24" s="15" t="n">
        <f>676</f>
        <v>676.0</v>
      </c>
      <c r="S24" s="15"/>
      <c r="T24" s="15" t="n">
        <f>111000000</f>
        <v>1.11E8</v>
      </c>
      <c r="U24" s="15"/>
      <c r="V24" s="15" t="n">
        <f>233</f>
        <v>233.0</v>
      </c>
      <c r="W24" s="12" t="s">
        <v>49</v>
      </c>
      <c r="X24" s="16" t="str">
        <f>"－"</f>
        <v>－</v>
      </c>
      <c r="Y24" s="17" t="n">
        <f>16</f>
        <v>16.0</v>
      </c>
      <c r="Z24" s="10" t="s">
        <v>50</v>
      </c>
    </row>
    <row r="25">
      <c r="A25" s="10" t="s">
        <v>45</v>
      </c>
      <c r="B25" s="10" t="s">
        <v>46</v>
      </c>
      <c r="C25" s="10" t="s">
        <v>47</v>
      </c>
      <c r="D25" s="11" t="n">
        <v>150.0</v>
      </c>
      <c r="E25" s="12" t="s">
        <v>57</v>
      </c>
      <c r="F25" s="13" t="s">
        <v>78</v>
      </c>
      <c r="G25" s="12" t="s">
        <v>57</v>
      </c>
      <c r="H25" s="13" t="s">
        <v>78</v>
      </c>
      <c r="I25" s="12"/>
      <c r="J25" s="13"/>
      <c r="K25" s="12" t="s">
        <v>62</v>
      </c>
      <c r="L25" s="13" t="s">
        <v>79</v>
      </c>
      <c r="M25" s="12"/>
      <c r="N25" s="13"/>
      <c r="O25" s="12" t="s">
        <v>80</v>
      </c>
      <c r="P25" s="13" t="s">
        <v>81</v>
      </c>
      <c r="Q25" s="14" t="n">
        <f>0.15</f>
        <v>0.15</v>
      </c>
      <c r="R25" s="15" t="n">
        <f>161</f>
        <v>161.0</v>
      </c>
      <c r="S25" s="15"/>
      <c r="T25" s="15" t="n">
        <f>28340000</f>
        <v>2.834E7</v>
      </c>
      <c r="U25" s="15"/>
      <c r="V25" s="15" t="n">
        <f>196</f>
        <v>196.0</v>
      </c>
      <c r="W25" s="12" t="s">
        <v>49</v>
      </c>
      <c r="X25" s="16" t="str">
        <f>"－"</f>
        <v>－</v>
      </c>
      <c r="Y25" s="17" t="n">
        <f>6</f>
        <v>6.0</v>
      </c>
      <c r="Z25" s="10" t="s">
        <v>50</v>
      </c>
    </row>
    <row r="26">
      <c r="A26" s="10" t="s">
        <v>45</v>
      </c>
      <c r="B26" s="10" t="s">
        <v>46</v>
      </c>
      <c r="C26" s="10" t="s">
        <v>47</v>
      </c>
      <c r="D26" s="11" t="n">
        <v>150.25</v>
      </c>
      <c r="E26" s="12" t="s">
        <v>57</v>
      </c>
      <c r="F26" s="13" t="s">
        <v>70</v>
      </c>
      <c r="G26" s="12" t="s">
        <v>57</v>
      </c>
      <c r="H26" s="13" t="s">
        <v>70</v>
      </c>
      <c r="I26" s="12"/>
      <c r="J26" s="13"/>
      <c r="K26" s="12" t="s">
        <v>62</v>
      </c>
      <c r="L26" s="13" t="s">
        <v>81</v>
      </c>
      <c r="M26" s="12"/>
      <c r="N26" s="13"/>
      <c r="O26" s="12" t="s">
        <v>71</v>
      </c>
      <c r="P26" s="13" t="s">
        <v>82</v>
      </c>
      <c r="Q26" s="14" t="n">
        <f>0.19</f>
        <v>0.19</v>
      </c>
      <c r="R26" s="15" t="n">
        <f>99</f>
        <v>99.0</v>
      </c>
      <c r="S26" s="15"/>
      <c r="T26" s="15" t="n">
        <f>18300000</f>
        <v>1.83E7</v>
      </c>
      <c r="U26" s="15"/>
      <c r="V26" s="15" t="n">
        <f>90</f>
        <v>90.0</v>
      </c>
      <c r="W26" s="12" t="s">
        <v>49</v>
      </c>
      <c r="X26" s="16" t="str">
        <f>"－"</f>
        <v>－</v>
      </c>
      <c r="Y26" s="17" t="n">
        <f>6</f>
        <v>6.0</v>
      </c>
      <c r="Z26" s="10" t="s">
        <v>50</v>
      </c>
    </row>
    <row r="27">
      <c r="A27" s="10" t="s">
        <v>45</v>
      </c>
      <c r="B27" s="10" t="s">
        <v>46</v>
      </c>
      <c r="C27" s="10" t="s">
        <v>47</v>
      </c>
      <c r="D27" s="11" t="n">
        <v>150.5</v>
      </c>
      <c r="E27" s="12" t="s">
        <v>55</v>
      </c>
      <c r="F27" s="13" t="s">
        <v>83</v>
      </c>
      <c r="G27" s="12" t="s">
        <v>71</v>
      </c>
      <c r="H27" s="13" t="s">
        <v>84</v>
      </c>
      <c r="I27" s="12"/>
      <c r="J27" s="13"/>
      <c r="K27" s="12" t="s">
        <v>85</v>
      </c>
      <c r="L27" s="13" t="s">
        <v>86</v>
      </c>
      <c r="M27" s="12"/>
      <c r="N27" s="13"/>
      <c r="O27" s="12" t="s">
        <v>71</v>
      </c>
      <c r="P27" s="13" t="s">
        <v>70</v>
      </c>
      <c r="Q27" s="14" t="n">
        <f>0.27</f>
        <v>0.27</v>
      </c>
      <c r="R27" s="15" t="n">
        <f>33</f>
        <v>33.0</v>
      </c>
      <c r="S27" s="15"/>
      <c r="T27" s="15" t="n">
        <f>9760000</f>
        <v>9760000.0</v>
      </c>
      <c r="U27" s="15"/>
      <c r="V27" s="15" t="n">
        <f>22</f>
        <v>22.0</v>
      </c>
      <c r="W27" s="12" t="s">
        <v>49</v>
      </c>
      <c r="X27" s="16" t="str">
        <f>"－"</f>
        <v>－</v>
      </c>
      <c r="Y27" s="17" t="n">
        <f>3</f>
        <v>3.0</v>
      </c>
      <c r="Z27" s="10" t="s">
        <v>50</v>
      </c>
    </row>
    <row r="28">
      <c r="A28" s="10" t="s">
        <v>45</v>
      </c>
      <c r="B28" s="10" t="s">
        <v>46</v>
      </c>
      <c r="C28" s="10" t="s">
        <v>87</v>
      </c>
      <c r="D28" s="11" t="n">
        <v>146.25</v>
      </c>
      <c r="E28" s="12" t="s">
        <v>74</v>
      </c>
      <c r="F28" s="13" t="s">
        <v>67</v>
      </c>
      <c r="G28" s="12" t="s">
        <v>74</v>
      </c>
      <c r="H28" s="13" t="s">
        <v>67</v>
      </c>
      <c r="I28" s="12"/>
      <c r="J28" s="13"/>
      <c r="K28" s="12" t="s">
        <v>76</v>
      </c>
      <c r="L28" s="13" t="s">
        <v>88</v>
      </c>
      <c r="M28" s="12"/>
      <c r="N28" s="13"/>
      <c r="O28" s="12" t="s">
        <v>76</v>
      </c>
      <c r="P28" s="13" t="s">
        <v>88</v>
      </c>
      <c r="Q28" s="14" t="n">
        <f>0.19</f>
        <v>0.19</v>
      </c>
      <c r="R28" s="15" t="n">
        <f>19</f>
        <v>19.0</v>
      </c>
      <c r="S28" s="15"/>
      <c r="T28" s="15" t="n">
        <f>3260000</f>
        <v>3260000.0</v>
      </c>
      <c r="U28" s="15"/>
      <c r="V28" s="15" t="str">
        <f>"－"</f>
        <v>－</v>
      </c>
      <c r="W28" s="12"/>
      <c r="X28" s="16" t="n">
        <f>15</f>
        <v>15.0</v>
      </c>
      <c r="Y28" s="17" t="n">
        <f>3</f>
        <v>3.0</v>
      </c>
      <c r="Z28" s="10" t="s">
        <v>89</v>
      </c>
    </row>
    <row r="29">
      <c r="A29" s="10" t="s">
        <v>45</v>
      </c>
      <c r="B29" s="10" t="s">
        <v>46</v>
      </c>
      <c r="C29" s="10" t="s">
        <v>87</v>
      </c>
      <c r="D29" s="11" t="n">
        <v>146.5</v>
      </c>
      <c r="E29" s="12" t="s">
        <v>64</v>
      </c>
      <c r="F29" s="13" t="s">
        <v>52</v>
      </c>
      <c r="G29" s="12" t="s">
        <v>64</v>
      </c>
      <c r="H29" s="13" t="s">
        <v>52</v>
      </c>
      <c r="I29" s="12"/>
      <c r="J29" s="13"/>
      <c r="K29" s="12" t="s">
        <v>76</v>
      </c>
      <c r="L29" s="13" t="s">
        <v>90</v>
      </c>
      <c r="M29" s="12"/>
      <c r="N29" s="13"/>
      <c r="O29" s="12" t="s">
        <v>76</v>
      </c>
      <c r="P29" s="13" t="s">
        <v>90</v>
      </c>
      <c r="Q29" s="14" t="n">
        <f>0.17</f>
        <v>0.17</v>
      </c>
      <c r="R29" s="15" t="n">
        <f>5</f>
        <v>5.0</v>
      </c>
      <c r="S29" s="15"/>
      <c r="T29" s="15" t="n">
        <f>790000</f>
        <v>790000.0</v>
      </c>
      <c r="U29" s="15"/>
      <c r="V29" s="15" t="str">
        <f>"－"</f>
        <v>－</v>
      </c>
      <c r="W29" s="12"/>
      <c r="X29" s="16" t="n">
        <f>5</f>
        <v>5.0</v>
      </c>
      <c r="Y29" s="17" t="n">
        <f>2</f>
        <v>2.0</v>
      </c>
      <c r="Z29" s="10" t="s">
        <v>89</v>
      </c>
    </row>
    <row r="30">
      <c r="A30" s="10" t="s">
        <v>45</v>
      </c>
      <c r="B30" s="10" t="s">
        <v>46</v>
      </c>
      <c r="C30" s="10" t="s">
        <v>87</v>
      </c>
      <c r="D30" s="11" t="n">
        <v>146.75</v>
      </c>
      <c r="E30" s="12" t="s">
        <v>64</v>
      </c>
      <c r="F30" s="13" t="s">
        <v>78</v>
      </c>
      <c r="G30" s="12" t="s">
        <v>64</v>
      </c>
      <c r="H30" s="13" t="s">
        <v>78</v>
      </c>
      <c r="I30" s="12"/>
      <c r="J30" s="13"/>
      <c r="K30" s="12" t="s">
        <v>76</v>
      </c>
      <c r="L30" s="13" t="s">
        <v>88</v>
      </c>
      <c r="M30" s="12"/>
      <c r="N30" s="13"/>
      <c r="O30" s="12" t="s">
        <v>76</v>
      </c>
      <c r="P30" s="13" t="s">
        <v>88</v>
      </c>
      <c r="Q30" s="14" t="n">
        <f>0.19</f>
        <v>0.19</v>
      </c>
      <c r="R30" s="15" t="n">
        <f>5</f>
        <v>5.0</v>
      </c>
      <c r="S30" s="15"/>
      <c r="T30" s="15" t="n">
        <f>890000</f>
        <v>890000.0</v>
      </c>
      <c r="U30" s="15"/>
      <c r="V30" s="15" t="str">
        <f>"－"</f>
        <v>－</v>
      </c>
      <c r="W30" s="12"/>
      <c r="X30" s="16" t="n">
        <f>5</f>
        <v>5.0</v>
      </c>
      <c r="Y30" s="17" t="n">
        <f>2</f>
        <v>2.0</v>
      </c>
      <c r="Z30" s="10" t="s">
        <v>89</v>
      </c>
    </row>
    <row r="31">
      <c r="A31" s="10" t="s">
        <v>45</v>
      </c>
      <c r="B31" s="10" t="s">
        <v>46</v>
      </c>
      <c r="C31" s="10" t="s">
        <v>87</v>
      </c>
      <c r="D31" s="11" t="n">
        <v>147.0</v>
      </c>
      <c r="E31" s="12" t="s">
        <v>91</v>
      </c>
      <c r="F31" s="13" t="s">
        <v>92</v>
      </c>
      <c r="G31" s="12" t="s">
        <v>64</v>
      </c>
      <c r="H31" s="13" t="s">
        <v>86</v>
      </c>
      <c r="I31" s="12"/>
      <c r="J31" s="13"/>
      <c r="K31" s="12" t="s">
        <v>76</v>
      </c>
      <c r="L31" s="13" t="s">
        <v>82</v>
      </c>
      <c r="M31" s="12"/>
      <c r="N31" s="13"/>
      <c r="O31" s="12" t="s">
        <v>68</v>
      </c>
      <c r="P31" s="13" t="s">
        <v>82</v>
      </c>
      <c r="Q31" s="14" t="n">
        <f>0.18</f>
        <v>0.18</v>
      </c>
      <c r="R31" s="15" t="n">
        <f>92</f>
        <v>92.0</v>
      </c>
      <c r="S31" s="15"/>
      <c r="T31" s="15" t="n">
        <f>16130000</f>
        <v>1.613E7</v>
      </c>
      <c r="U31" s="15"/>
      <c r="V31" s="15" t="str">
        <f>"－"</f>
        <v>－</v>
      </c>
      <c r="W31" s="12"/>
      <c r="X31" s="16" t="n">
        <f>77</f>
        <v>77.0</v>
      </c>
      <c r="Y31" s="17" t="n">
        <f>5</f>
        <v>5.0</v>
      </c>
      <c r="Z31" s="10" t="s">
        <v>89</v>
      </c>
    </row>
    <row r="32">
      <c r="A32" s="10" t="s">
        <v>45</v>
      </c>
      <c r="B32" s="10" t="s">
        <v>46</v>
      </c>
      <c r="C32" s="10" t="s">
        <v>87</v>
      </c>
      <c r="D32" s="11" t="n">
        <v>147.25</v>
      </c>
      <c r="E32" s="12" t="s">
        <v>64</v>
      </c>
      <c r="F32" s="13" t="s">
        <v>67</v>
      </c>
      <c r="G32" s="12" t="s">
        <v>64</v>
      </c>
      <c r="H32" s="13" t="s">
        <v>67</v>
      </c>
      <c r="I32" s="12"/>
      <c r="J32" s="13"/>
      <c r="K32" s="12" t="s">
        <v>76</v>
      </c>
      <c r="L32" s="13" t="s">
        <v>92</v>
      </c>
      <c r="M32" s="12"/>
      <c r="N32" s="13"/>
      <c r="O32" s="12" t="s">
        <v>68</v>
      </c>
      <c r="P32" s="13" t="s">
        <v>92</v>
      </c>
      <c r="Q32" s="14" t="n">
        <f>0.2</f>
        <v>0.2</v>
      </c>
      <c r="R32" s="15" t="n">
        <f>7</f>
        <v>7.0</v>
      </c>
      <c r="S32" s="15"/>
      <c r="T32" s="15" t="n">
        <f>1380000</f>
        <v>1380000.0</v>
      </c>
      <c r="U32" s="15"/>
      <c r="V32" s="15" t="str">
        <f>"－"</f>
        <v>－</v>
      </c>
      <c r="W32" s="12"/>
      <c r="X32" s="16" t="n">
        <f>7</f>
        <v>7.0</v>
      </c>
      <c r="Y32" s="17" t="n">
        <f>3</f>
        <v>3.0</v>
      </c>
      <c r="Z32" s="10" t="s">
        <v>89</v>
      </c>
    </row>
    <row r="33">
      <c r="A33" s="10" t="s">
        <v>45</v>
      </c>
      <c r="B33" s="10" t="s">
        <v>46</v>
      </c>
      <c r="C33" s="10" t="s">
        <v>87</v>
      </c>
      <c r="D33" s="11" t="n">
        <v>147.5</v>
      </c>
      <c r="E33" s="12" t="s">
        <v>74</v>
      </c>
      <c r="F33" s="13" t="s">
        <v>84</v>
      </c>
      <c r="G33" s="12" t="s">
        <v>74</v>
      </c>
      <c r="H33" s="13" t="s">
        <v>84</v>
      </c>
      <c r="I33" s="12"/>
      <c r="J33" s="13"/>
      <c r="K33" s="12" t="s">
        <v>66</v>
      </c>
      <c r="L33" s="13" t="s">
        <v>52</v>
      </c>
      <c r="M33" s="12"/>
      <c r="N33" s="13"/>
      <c r="O33" s="12" t="s">
        <v>66</v>
      </c>
      <c r="P33" s="13" t="s">
        <v>52</v>
      </c>
      <c r="Q33" s="14" t="n">
        <f>0.25</f>
        <v>0.25</v>
      </c>
      <c r="R33" s="15" t="n">
        <f>7</f>
        <v>7.0</v>
      </c>
      <c r="S33" s="15"/>
      <c r="T33" s="15" t="n">
        <f>1630000</f>
        <v>1630000.0</v>
      </c>
      <c r="U33" s="15"/>
      <c r="V33" s="15" t="str">
        <f>"－"</f>
        <v>－</v>
      </c>
      <c r="W33" s="12"/>
      <c r="X33" s="16" t="n">
        <f>7</f>
        <v>7.0</v>
      </c>
      <c r="Y33" s="17" t="n">
        <f>4</f>
        <v>4.0</v>
      </c>
      <c r="Z33" s="10" t="s">
        <v>89</v>
      </c>
    </row>
    <row r="34">
      <c r="A34" s="10" t="s">
        <v>45</v>
      </c>
      <c r="B34" s="10" t="s">
        <v>46</v>
      </c>
      <c r="C34" s="10" t="s">
        <v>87</v>
      </c>
      <c r="D34" s="11" t="n">
        <v>147.75</v>
      </c>
      <c r="E34" s="12" t="s">
        <v>64</v>
      </c>
      <c r="F34" s="13" t="s">
        <v>93</v>
      </c>
      <c r="G34" s="12" t="s">
        <v>64</v>
      </c>
      <c r="H34" s="13" t="s">
        <v>93</v>
      </c>
      <c r="I34" s="12"/>
      <c r="J34" s="13"/>
      <c r="K34" s="12" t="s">
        <v>68</v>
      </c>
      <c r="L34" s="13" t="s">
        <v>86</v>
      </c>
      <c r="M34" s="12"/>
      <c r="N34" s="13"/>
      <c r="O34" s="12" t="s">
        <v>68</v>
      </c>
      <c r="P34" s="13" t="s">
        <v>86</v>
      </c>
      <c r="Q34" s="14" t="n">
        <f>0.25</f>
        <v>0.25</v>
      </c>
      <c r="R34" s="15" t="n">
        <f>7</f>
        <v>7.0</v>
      </c>
      <c r="S34" s="15"/>
      <c r="T34" s="15" t="n">
        <f>1780000</f>
        <v>1780000.0</v>
      </c>
      <c r="U34" s="15"/>
      <c r="V34" s="15" t="str">
        <f>"－"</f>
        <v>－</v>
      </c>
      <c r="W34" s="12"/>
      <c r="X34" s="16" t="n">
        <f>7</f>
        <v>7.0</v>
      </c>
      <c r="Y34" s="17" t="n">
        <f>3</f>
        <v>3.0</v>
      </c>
      <c r="Z34" s="10" t="s">
        <v>89</v>
      </c>
    </row>
    <row r="35">
      <c r="A35" s="10" t="s">
        <v>45</v>
      </c>
      <c r="B35" s="10" t="s">
        <v>46</v>
      </c>
      <c r="C35" s="10" t="s">
        <v>87</v>
      </c>
      <c r="D35" s="11" t="n">
        <v>148.0</v>
      </c>
      <c r="E35" s="12" t="s">
        <v>64</v>
      </c>
      <c r="F35" s="13" t="s">
        <v>94</v>
      </c>
      <c r="G35" s="12" t="s">
        <v>76</v>
      </c>
      <c r="H35" s="13" t="s">
        <v>84</v>
      </c>
      <c r="I35" s="12"/>
      <c r="J35" s="13"/>
      <c r="K35" s="12" t="s">
        <v>68</v>
      </c>
      <c r="L35" s="13" t="s">
        <v>95</v>
      </c>
      <c r="M35" s="12"/>
      <c r="N35" s="13"/>
      <c r="O35" s="12" t="s">
        <v>68</v>
      </c>
      <c r="P35" s="13" t="s">
        <v>95</v>
      </c>
      <c r="Q35" s="14" t="n">
        <f>0.29</f>
        <v>0.29</v>
      </c>
      <c r="R35" s="15" t="n">
        <f>40</f>
        <v>40.0</v>
      </c>
      <c r="S35" s="15"/>
      <c r="T35" s="15" t="n">
        <f>12150000</f>
        <v>1.215E7</v>
      </c>
      <c r="U35" s="15"/>
      <c r="V35" s="15" t="str">
        <f>"－"</f>
        <v>－</v>
      </c>
      <c r="W35" s="12"/>
      <c r="X35" s="16" t="n">
        <f>37</f>
        <v>37.0</v>
      </c>
      <c r="Y35" s="17" t="n">
        <f>3</f>
        <v>3.0</v>
      </c>
      <c r="Z35" s="10" t="s">
        <v>89</v>
      </c>
    </row>
    <row r="36">
      <c r="A36" s="10" t="s">
        <v>45</v>
      </c>
      <c r="B36" s="10" t="s">
        <v>46</v>
      </c>
      <c r="C36" s="10" t="s">
        <v>87</v>
      </c>
      <c r="D36" s="11" t="n">
        <v>148.25</v>
      </c>
      <c r="E36" s="12" t="s">
        <v>66</v>
      </c>
      <c r="F36" s="13" t="s">
        <v>96</v>
      </c>
      <c r="G36" s="12" t="s">
        <v>66</v>
      </c>
      <c r="H36" s="13" t="s">
        <v>96</v>
      </c>
      <c r="I36" s="12"/>
      <c r="J36" s="13"/>
      <c r="K36" s="12" t="s">
        <v>68</v>
      </c>
      <c r="L36" s="13" t="s">
        <v>70</v>
      </c>
      <c r="M36" s="12"/>
      <c r="N36" s="13"/>
      <c r="O36" s="12" t="s">
        <v>68</v>
      </c>
      <c r="P36" s="13" t="s">
        <v>70</v>
      </c>
      <c r="Q36" s="14" t="n">
        <f>0.32</f>
        <v>0.32</v>
      </c>
      <c r="R36" s="15" t="n">
        <f>15</f>
        <v>15.0</v>
      </c>
      <c r="S36" s="15"/>
      <c r="T36" s="15" t="n">
        <f>5100000</f>
        <v>5100000.0</v>
      </c>
      <c r="U36" s="15"/>
      <c r="V36" s="15" t="str">
        <f>"－"</f>
        <v>－</v>
      </c>
      <c r="W36" s="12"/>
      <c r="X36" s="16" t="n">
        <f>10</f>
        <v>10.0</v>
      </c>
      <c r="Y36" s="17" t="n">
        <f>2</f>
        <v>2.0</v>
      </c>
      <c r="Z36" s="10" t="s">
        <v>89</v>
      </c>
    </row>
    <row r="37">
      <c r="A37" s="10" t="s">
        <v>45</v>
      </c>
      <c r="B37" s="10" t="s">
        <v>46</v>
      </c>
      <c r="C37" s="10" t="s">
        <v>87</v>
      </c>
      <c r="D37" s="11" t="n">
        <v>148.5</v>
      </c>
      <c r="E37" s="12" t="s">
        <v>76</v>
      </c>
      <c r="F37" s="13" t="s">
        <v>70</v>
      </c>
      <c r="G37" s="12" t="s">
        <v>76</v>
      </c>
      <c r="H37" s="13" t="s">
        <v>70</v>
      </c>
      <c r="I37" s="12"/>
      <c r="J37" s="13"/>
      <c r="K37" s="12" t="s">
        <v>76</v>
      </c>
      <c r="L37" s="13" t="s">
        <v>70</v>
      </c>
      <c r="M37" s="12"/>
      <c r="N37" s="13"/>
      <c r="O37" s="12" t="s">
        <v>76</v>
      </c>
      <c r="P37" s="13" t="s">
        <v>70</v>
      </c>
      <c r="Q37" s="14" t="n">
        <f>0.3</f>
        <v>0.3</v>
      </c>
      <c r="R37" s="15" t="n">
        <f>1</f>
        <v>1.0</v>
      </c>
      <c r="S37" s="15"/>
      <c r="T37" s="15" t="n">
        <f>300000</f>
        <v>300000.0</v>
      </c>
      <c r="U37" s="15"/>
      <c r="V37" s="15" t="str">
        <f>"－"</f>
        <v>－</v>
      </c>
      <c r="W37" s="12"/>
      <c r="X37" s="16" t="n">
        <f>1</f>
        <v>1.0</v>
      </c>
      <c r="Y37" s="17" t="n">
        <f>1</f>
        <v>1.0</v>
      </c>
      <c r="Z37" s="10" t="s">
        <v>89</v>
      </c>
    </row>
    <row r="38">
      <c r="A38" s="10" t="s">
        <v>45</v>
      </c>
      <c r="B38" s="10" t="s">
        <v>46</v>
      </c>
      <c r="C38" s="10" t="s">
        <v>97</v>
      </c>
      <c r="D38" s="11" t="n">
        <v>140.0</v>
      </c>
      <c r="E38" s="12"/>
      <c r="F38" s="13" t="s">
        <v>48</v>
      </c>
      <c r="G38" s="12"/>
      <c r="H38" s="13" t="s">
        <v>48</v>
      </c>
      <c r="I38" s="12"/>
      <c r="J38" s="13"/>
      <c r="K38" s="12"/>
      <c r="L38" s="13" t="s">
        <v>48</v>
      </c>
      <c r="M38" s="12"/>
      <c r="N38" s="13"/>
      <c r="O38" s="12"/>
      <c r="P38" s="13" t="s">
        <v>48</v>
      </c>
      <c r="Q38" s="14" t="str">
        <f>"－"</f>
        <v>－</v>
      </c>
      <c r="R38" s="15" t="str">
        <f>"－"</f>
        <v>－</v>
      </c>
      <c r="S38" s="15"/>
      <c r="T38" s="15" t="str">
        <f>"－"</f>
        <v>－</v>
      </c>
      <c r="U38" s="15"/>
      <c r="V38" s="15" t="str">
        <f>"－"</f>
        <v>－</v>
      </c>
      <c r="W38" s="12"/>
      <c r="X38" s="16" t="n">
        <f>25</f>
        <v>25.0</v>
      </c>
      <c r="Y38" s="17" t="str">
        <f>"－"</f>
        <v>－</v>
      </c>
      <c r="Z38" s="10" t="s">
        <v>98</v>
      </c>
    </row>
    <row r="39">
      <c r="A39" s="10" t="s">
        <v>45</v>
      </c>
      <c r="B39" s="10" t="s">
        <v>46</v>
      </c>
      <c r="C39" s="10" t="s">
        <v>97</v>
      </c>
      <c r="D39" s="11" t="n">
        <v>143.5</v>
      </c>
      <c r="E39" s="12" t="s">
        <v>91</v>
      </c>
      <c r="F39" s="13" t="s">
        <v>99</v>
      </c>
      <c r="G39" s="12" t="s">
        <v>91</v>
      </c>
      <c r="H39" s="13" t="s">
        <v>99</v>
      </c>
      <c r="I39" s="12"/>
      <c r="J39" s="13"/>
      <c r="K39" s="12" t="s">
        <v>91</v>
      </c>
      <c r="L39" s="13" t="s">
        <v>99</v>
      </c>
      <c r="M39" s="12"/>
      <c r="N39" s="13"/>
      <c r="O39" s="12" t="s">
        <v>64</v>
      </c>
      <c r="P39" s="13" t="s">
        <v>99</v>
      </c>
      <c r="Q39" s="14" t="n">
        <f>0.35</f>
        <v>0.35</v>
      </c>
      <c r="R39" s="15" t="n">
        <f>2</f>
        <v>2.0</v>
      </c>
      <c r="S39" s="15"/>
      <c r="T39" s="15" t="n">
        <f>700000</f>
        <v>700000.0</v>
      </c>
      <c r="U39" s="15"/>
      <c r="V39" s="15" t="str">
        <f>"－"</f>
        <v>－</v>
      </c>
      <c r="W39" s="12"/>
      <c r="X39" s="16" t="n">
        <f>1</f>
        <v>1.0</v>
      </c>
      <c r="Y39" s="17" t="n">
        <f>2</f>
        <v>2.0</v>
      </c>
      <c r="Z39" s="10" t="s">
        <v>98</v>
      </c>
    </row>
    <row r="40">
      <c r="A40" s="10" t="s">
        <v>45</v>
      </c>
      <c r="B40" s="10" t="s">
        <v>46</v>
      </c>
      <c r="C40" s="10" t="s">
        <v>97</v>
      </c>
      <c r="D40" s="11" t="n">
        <v>144.0</v>
      </c>
      <c r="E40" s="12" t="s">
        <v>91</v>
      </c>
      <c r="F40" s="13" t="s">
        <v>100</v>
      </c>
      <c r="G40" s="12" t="s">
        <v>91</v>
      </c>
      <c r="H40" s="13" t="s">
        <v>100</v>
      </c>
      <c r="I40" s="12"/>
      <c r="J40" s="13"/>
      <c r="K40" s="12" t="s">
        <v>76</v>
      </c>
      <c r="L40" s="13" t="s">
        <v>77</v>
      </c>
      <c r="M40" s="12"/>
      <c r="N40" s="13"/>
      <c r="O40" s="12" t="s">
        <v>66</v>
      </c>
      <c r="P40" s="13" t="s">
        <v>101</v>
      </c>
      <c r="Q40" s="14" t="n">
        <f>0.47</f>
        <v>0.47</v>
      </c>
      <c r="R40" s="15" t="n">
        <f>5</f>
        <v>5.0</v>
      </c>
      <c r="S40" s="15"/>
      <c r="T40" s="15" t="n">
        <f>2360000</f>
        <v>2360000.0</v>
      </c>
      <c r="U40" s="15"/>
      <c r="V40" s="15" t="str">
        <f>"－"</f>
        <v>－</v>
      </c>
      <c r="W40" s="12"/>
      <c r="X40" s="16" t="n">
        <f>5</f>
        <v>5.0</v>
      </c>
      <c r="Y40" s="17" t="n">
        <f>4</f>
        <v>4.0</v>
      </c>
      <c r="Z40" s="10" t="s">
        <v>98</v>
      </c>
    </row>
    <row r="41">
      <c r="A41" s="10" t="s">
        <v>45</v>
      </c>
      <c r="B41" s="10" t="s">
        <v>46</v>
      </c>
      <c r="C41" s="10" t="s">
        <v>97</v>
      </c>
      <c r="D41" s="11" t="n">
        <v>146.0</v>
      </c>
      <c r="E41" s="12" t="s">
        <v>91</v>
      </c>
      <c r="F41" s="13" t="s">
        <v>102</v>
      </c>
      <c r="G41" s="12" t="s">
        <v>91</v>
      </c>
      <c r="H41" s="13" t="s">
        <v>102</v>
      </c>
      <c r="I41" s="12"/>
      <c r="J41" s="13"/>
      <c r="K41" s="12" t="s">
        <v>76</v>
      </c>
      <c r="L41" s="13" t="s">
        <v>100</v>
      </c>
      <c r="M41" s="12"/>
      <c r="N41" s="13"/>
      <c r="O41" s="12" t="s">
        <v>76</v>
      </c>
      <c r="P41" s="13" t="s">
        <v>100</v>
      </c>
      <c r="Q41" s="14" t="n">
        <f>0.66</f>
        <v>0.66</v>
      </c>
      <c r="R41" s="15" t="n">
        <f>7</f>
        <v>7.0</v>
      </c>
      <c r="S41" s="15"/>
      <c r="T41" s="15" t="n">
        <f>4800000</f>
        <v>4800000.0</v>
      </c>
      <c r="U41" s="15"/>
      <c r="V41" s="15" t="str">
        <f>"－"</f>
        <v>－</v>
      </c>
      <c r="W41" s="12"/>
      <c r="X41" s="16" t="n">
        <f>7</f>
        <v>7.0</v>
      </c>
      <c r="Y41" s="17" t="n">
        <f>4</f>
        <v>4.0</v>
      </c>
      <c r="Z41" s="10" t="s">
        <v>98</v>
      </c>
    </row>
    <row r="42">
      <c r="A42" s="10" t="s">
        <v>45</v>
      </c>
      <c r="B42" s="10" t="s">
        <v>103</v>
      </c>
      <c r="C42" s="10" t="s">
        <v>47</v>
      </c>
      <c r="D42" s="11" t="n">
        <v>149.5</v>
      </c>
      <c r="E42" s="12" t="s">
        <v>76</v>
      </c>
      <c r="F42" s="13" t="s">
        <v>72</v>
      </c>
      <c r="G42" s="12" t="s">
        <v>66</v>
      </c>
      <c r="H42" s="13" t="s">
        <v>81</v>
      </c>
      <c r="I42" s="12"/>
      <c r="J42" s="13"/>
      <c r="K42" s="12" t="s">
        <v>76</v>
      </c>
      <c r="L42" s="13" t="s">
        <v>72</v>
      </c>
      <c r="M42" s="12"/>
      <c r="N42" s="13"/>
      <c r="O42" s="12" t="s">
        <v>66</v>
      </c>
      <c r="P42" s="13" t="s">
        <v>81</v>
      </c>
      <c r="Q42" s="14" t="n">
        <f>0.09</f>
        <v>0.09</v>
      </c>
      <c r="R42" s="15" t="n">
        <f>41</f>
        <v>41.0</v>
      </c>
      <c r="S42" s="15"/>
      <c r="T42" s="15" t="n">
        <f>3260000</f>
        <v>3260000.0</v>
      </c>
      <c r="U42" s="15"/>
      <c r="V42" s="15" t="n">
        <f>6</f>
        <v>6.0</v>
      </c>
      <c r="W42" s="12" t="s">
        <v>49</v>
      </c>
      <c r="X42" s="16" t="str">
        <f>"－"</f>
        <v>－</v>
      </c>
      <c r="Y42" s="17" t="n">
        <f>2</f>
        <v>2.0</v>
      </c>
      <c r="Z42" s="10" t="s">
        <v>50</v>
      </c>
    </row>
    <row r="43">
      <c r="A43" s="10" t="s">
        <v>45</v>
      </c>
      <c r="B43" s="10" t="s">
        <v>103</v>
      </c>
      <c r="C43" s="10" t="s">
        <v>47</v>
      </c>
      <c r="D43" s="11" t="n">
        <v>149.75</v>
      </c>
      <c r="E43" s="12" t="s">
        <v>74</v>
      </c>
      <c r="F43" s="13" t="s">
        <v>79</v>
      </c>
      <c r="G43" s="12" t="s">
        <v>74</v>
      </c>
      <c r="H43" s="13" t="s">
        <v>79</v>
      </c>
      <c r="I43" s="12"/>
      <c r="J43" s="13"/>
      <c r="K43" s="12" t="s">
        <v>66</v>
      </c>
      <c r="L43" s="13" t="s">
        <v>61</v>
      </c>
      <c r="M43" s="12"/>
      <c r="N43" s="13"/>
      <c r="O43" s="12" t="s">
        <v>66</v>
      </c>
      <c r="P43" s="13" t="s">
        <v>61</v>
      </c>
      <c r="Q43" s="14" t="n">
        <f>0.06</f>
        <v>0.06</v>
      </c>
      <c r="R43" s="15" t="n">
        <f>25</f>
        <v>25.0</v>
      </c>
      <c r="S43" s="15"/>
      <c r="T43" s="15" t="n">
        <f>1500000</f>
        <v>1500000.0</v>
      </c>
      <c r="U43" s="15"/>
      <c r="V43" s="15" t="str">
        <f>"－"</f>
        <v>－</v>
      </c>
      <c r="W43" s="12" t="s">
        <v>49</v>
      </c>
      <c r="X43" s="16" t="n">
        <f>25</f>
        <v>25.0</v>
      </c>
      <c r="Y43" s="17" t="n">
        <f>2</f>
        <v>2.0</v>
      </c>
      <c r="Z43" s="10" t="s">
        <v>50</v>
      </c>
    </row>
    <row r="44">
      <c r="A44" s="10" t="s">
        <v>45</v>
      </c>
      <c r="B44" s="10" t="s">
        <v>103</v>
      </c>
      <c r="C44" s="10" t="s">
        <v>47</v>
      </c>
      <c r="D44" s="11" t="n">
        <v>150.0</v>
      </c>
      <c r="E44" s="12" t="s">
        <v>74</v>
      </c>
      <c r="F44" s="13" t="s">
        <v>61</v>
      </c>
      <c r="G44" s="12" t="s">
        <v>64</v>
      </c>
      <c r="H44" s="13" t="s">
        <v>104</v>
      </c>
      <c r="I44" s="12"/>
      <c r="J44" s="13"/>
      <c r="K44" s="12" t="s">
        <v>74</v>
      </c>
      <c r="L44" s="13" t="s">
        <v>61</v>
      </c>
      <c r="M44" s="12"/>
      <c r="N44" s="13"/>
      <c r="O44" s="12" t="s">
        <v>64</v>
      </c>
      <c r="P44" s="13" t="s">
        <v>104</v>
      </c>
      <c r="Q44" s="14" t="n">
        <f>0.05</f>
        <v>0.05</v>
      </c>
      <c r="R44" s="15" t="n">
        <f>21</f>
        <v>21.0</v>
      </c>
      <c r="S44" s="15"/>
      <c r="T44" s="15" t="n">
        <f>950000</f>
        <v>950000.0</v>
      </c>
      <c r="U44" s="15"/>
      <c r="V44" s="15" t="str">
        <f>"－"</f>
        <v>－</v>
      </c>
      <c r="W44" s="12" t="s">
        <v>49</v>
      </c>
      <c r="X44" s="16" t="n">
        <f>21</f>
        <v>21.0</v>
      </c>
      <c r="Y44" s="17" t="n">
        <f>2</f>
        <v>2.0</v>
      </c>
      <c r="Z44" s="10" t="s">
        <v>50</v>
      </c>
    </row>
    <row r="45">
      <c r="A45" s="10" t="s">
        <v>45</v>
      </c>
      <c r="B45" s="10" t="s">
        <v>103</v>
      </c>
      <c r="C45" s="10" t="s">
        <v>47</v>
      </c>
      <c r="D45" s="11" t="n">
        <v>150.25</v>
      </c>
      <c r="E45" s="12" t="s">
        <v>105</v>
      </c>
      <c r="F45" s="13" t="s">
        <v>84</v>
      </c>
      <c r="G45" s="12" t="s">
        <v>105</v>
      </c>
      <c r="H45" s="13" t="s">
        <v>84</v>
      </c>
      <c r="I45" s="12"/>
      <c r="J45" s="13"/>
      <c r="K45" s="12" t="s">
        <v>105</v>
      </c>
      <c r="L45" s="13" t="s">
        <v>94</v>
      </c>
      <c r="M45" s="12"/>
      <c r="N45" s="13"/>
      <c r="O45" s="12" t="s">
        <v>105</v>
      </c>
      <c r="P45" s="13" t="s">
        <v>94</v>
      </c>
      <c r="Q45" s="14" t="n">
        <f>0.31</f>
        <v>0.31</v>
      </c>
      <c r="R45" s="15" t="n">
        <f>15</f>
        <v>15.0</v>
      </c>
      <c r="S45" s="15"/>
      <c r="T45" s="15" t="n">
        <f>4750000</f>
        <v>4750000.0</v>
      </c>
      <c r="U45" s="15"/>
      <c r="V45" s="15" t="str">
        <f>"－"</f>
        <v>－</v>
      </c>
      <c r="W45" s="12" t="s">
        <v>49</v>
      </c>
      <c r="X45" s="16" t="n">
        <f>15</f>
        <v>15.0</v>
      </c>
      <c r="Y45" s="17" t="n">
        <f>1</f>
        <v>1.0</v>
      </c>
      <c r="Z45" s="10" t="s">
        <v>50</v>
      </c>
    </row>
    <row r="46">
      <c r="A46" s="10" t="s">
        <v>45</v>
      </c>
      <c r="B46" s="10" t="s">
        <v>103</v>
      </c>
      <c r="C46" s="10" t="s">
        <v>47</v>
      </c>
      <c r="D46" s="11" t="n">
        <v>150.5</v>
      </c>
      <c r="E46" s="12" t="s">
        <v>85</v>
      </c>
      <c r="F46" s="13" t="s">
        <v>86</v>
      </c>
      <c r="G46" s="12" t="s">
        <v>85</v>
      </c>
      <c r="H46" s="13" t="s">
        <v>67</v>
      </c>
      <c r="I46" s="12"/>
      <c r="J46" s="13"/>
      <c r="K46" s="12" t="s">
        <v>63</v>
      </c>
      <c r="L46" s="13" t="s">
        <v>61</v>
      </c>
      <c r="M46" s="12"/>
      <c r="N46" s="13"/>
      <c r="O46" s="12" t="s">
        <v>63</v>
      </c>
      <c r="P46" s="13" t="s">
        <v>72</v>
      </c>
      <c r="Q46" s="14" t="n">
        <f>0.12</f>
        <v>0.12</v>
      </c>
      <c r="R46" s="15" t="n">
        <f>252</f>
        <v>252.0</v>
      </c>
      <c r="S46" s="15"/>
      <c r="T46" s="15" t="n">
        <f>18650000</f>
        <v>1.865E7</v>
      </c>
      <c r="U46" s="15"/>
      <c r="V46" s="15" t="str">
        <f>"－"</f>
        <v>－</v>
      </c>
      <c r="W46" s="12" t="s">
        <v>49</v>
      </c>
      <c r="X46" s="16" t="n">
        <f>207</f>
        <v>207.0</v>
      </c>
      <c r="Y46" s="17" t="n">
        <f>4</f>
        <v>4.0</v>
      </c>
      <c r="Z46" s="10" t="s">
        <v>50</v>
      </c>
    </row>
    <row r="47">
      <c r="A47" s="10" t="s">
        <v>45</v>
      </c>
      <c r="B47" s="10" t="s">
        <v>103</v>
      </c>
      <c r="C47" s="10" t="s">
        <v>47</v>
      </c>
      <c r="D47" s="11" t="n">
        <v>150.75</v>
      </c>
      <c r="E47" s="12" t="s">
        <v>106</v>
      </c>
      <c r="F47" s="13" t="s">
        <v>52</v>
      </c>
      <c r="G47" s="12" t="s">
        <v>106</v>
      </c>
      <c r="H47" s="13" t="s">
        <v>107</v>
      </c>
      <c r="I47" s="12"/>
      <c r="J47" s="13"/>
      <c r="K47" s="12" t="s">
        <v>80</v>
      </c>
      <c r="L47" s="13" t="s">
        <v>60</v>
      </c>
      <c r="M47" s="12"/>
      <c r="N47" s="13"/>
      <c r="O47" s="12" t="s">
        <v>80</v>
      </c>
      <c r="P47" s="13" t="s">
        <v>60</v>
      </c>
      <c r="Q47" s="14" t="n">
        <f>0.14</f>
        <v>0.14</v>
      </c>
      <c r="R47" s="15" t="n">
        <f>67</f>
        <v>67.0</v>
      </c>
      <c r="S47" s="15"/>
      <c r="T47" s="15" t="n">
        <f>10360000</f>
        <v>1.036E7</v>
      </c>
      <c r="U47" s="15"/>
      <c r="V47" s="15" t="str">
        <f>"－"</f>
        <v>－</v>
      </c>
      <c r="W47" s="12" t="s">
        <v>49</v>
      </c>
      <c r="X47" s="16" t="n">
        <f>72</f>
        <v>72.0</v>
      </c>
      <c r="Y47" s="17" t="n">
        <f>4</f>
        <v>4.0</v>
      </c>
      <c r="Z47" s="10" t="s">
        <v>50</v>
      </c>
    </row>
    <row r="48">
      <c r="A48" s="10" t="s">
        <v>45</v>
      </c>
      <c r="B48" s="10" t="s">
        <v>103</v>
      </c>
      <c r="C48" s="10" t="s">
        <v>47</v>
      </c>
      <c r="D48" s="11" t="n">
        <v>151.0</v>
      </c>
      <c r="E48" s="12" t="s">
        <v>55</v>
      </c>
      <c r="F48" s="13" t="s">
        <v>88</v>
      </c>
      <c r="G48" s="12" t="s">
        <v>59</v>
      </c>
      <c r="H48" s="13" t="s">
        <v>82</v>
      </c>
      <c r="I48" s="12" t="s">
        <v>108</v>
      </c>
      <c r="J48" s="13" t="s">
        <v>109</v>
      </c>
      <c r="K48" s="12" t="s">
        <v>71</v>
      </c>
      <c r="L48" s="13" t="s">
        <v>72</v>
      </c>
      <c r="M48" s="12" t="s">
        <v>108</v>
      </c>
      <c r="N48" s="13" t="s">
        <v>109</v>
      </c>
      <c r="O48" s="12" t="s">
        <v>71</v>
      </c>
      <c r="P48" s="13" t="s">
        <v>72</v>
      </c>
      <c r="Q48" s="14" t="n">
        <f>0.11</f>
        <v>0.11</v>
      </c>
      <c r="R48" s="15" t="n">
        <f>248</f>
        <v>248.0</v>
      </c>
      <c r="S48" s="15" t="n">
        <v>100.0</v>
      </c>
      <c r="T48" s="15" t="n">
        <f>24730000</f>
        <v>2.473E7</v>
      </c>
      <c r="U48" s="15" t="n">
        <v>8900000.0</v>
      </c>
      <c r="V48" s="15" t="str">
        <f>"－"</f>
        <v>－</v>
      </c>
      <c r="W48" s="12" t="s">
        <v>49</v>
      </c>
      <c r="X48" s="16" t="n">
        <f>222</f>
        <v>222.0</v>
      </c>
      <c r="Y48" s="17" t="n">
        <f>7</f>
        <v>7.0</v>
      </c>
      <c r="Z48" s="10" t="s">
        <v>50</v>
      </c>
    </row>
    <row r="49">
      <c r="A49" s="10" t="s">
        <v>45</v>
      </c>
      <c r="B49" s="10" t="s">
        <v>103</v>
      </c>
      <c r="C49" s="10" t="s">
        <v>47</v>
      </c>
      <c r="D49" s="11" t="n">
        <v>151.25</v>
      </c>
      <c r="E49" s="12" t="s">
        <v>57</v>
      </c>
      <c r="F49" s="13" t="s">
        <v>65</v>
      </c>
      <c r="G49" s="12" t="s">
        <v>51</v>
      </c>
      <c r="H49" s="13" t="s">
        <v>88</v>
      </c>
      <c r="I49" s="12"/>
      <c r="J49" s="13"/>
      <c r="K49" s="12" t="s">
        <v>108</v>
      </c>
      <c r="L49" s="13" t="s">
        <v>72</v>
      </c>
      <c r="M49" s="12"/>
      <c r="N49" s="13"/>
      <c r="O49" s="12" t="s">
        <v>108</v>
      </c>
      <c r="P49" s="13" t="s">
        <v>60</v>
      </c>
      <c r="Q49" s="14" t="n">
        <f>0.11</f>
        <v>0.11</v>
      </c>
      <c r="R49" s="15" t="n">
        <f>74</f>
        <v>74.0</v>
      </c>
      <c r="S49" s="15"/>
      <c r="T49" s="15" t="n">
        <f>4280000</f>
        <v>4280000.0</v>
      </c>
      <c r="U49" s="15"/>
      <c r="V49" s="15" t="str">
        <f>"－"</f>
        <v>－</v>
      </c>
      <c r="W49" s="12" t="s">
        <v>49</v>
      </c>
      <c r="X49" s="16" t="n">
        <f>67</f>
        <v>67.0</v>
      </c>
      <c r="Y49" s="17" t="n">
        <f>5</f>
        <v>5.0</v>
      </c>
      <c r="Z49" s="10" t="s">
        <v>50</v>
      </c>
    </row>
    <row r="50">
      <c r="A50" s="10" t="s">
        <v>45</v>
      </c>
      <c r="B50" s="10" t="s">
        <v>103</v>
      </c>
      <c r="C50" s="10" t="s">
        <v>47</v>
      </c>
      <c r="D50" s="11" t="n">
        <v>151.5</v>
      </c>
      <c r="E50" s="12" t="s">
        <v>51</v>
      </c>
      <c r="F50" s="13" t="s">
        <v>65</v>
      </c>
      <c r="G50" s="12" t="s">
        <v>51</v>
      </c>
      <c r="H50" s="13" t="s">
        <v>65</v>
      </c>
      <c r="I50" s="12"/>
      <c r="J50" s="13"/>
      <c r="K50" s="12" t="s">
        <v>110</v>
      </c>
      <c r="L50" s="13" t="s">
        <v>72</v>
      </c>
      <c r="M50" s="12"/>
      <c r="N50" s="13"/>
      <c r="O50" s="12" t="s">
        <v>110</v>
      </c>
      <c r="P50" s="13" t="s">
        <v>60</v>
      </c>
      <c r="Q50" s="14" t="n">
        <f>0.07</f>
        <v>0.07</v>
      </c>
      <c r="R50" s="15" t="n">
        <f>257</f>
        <v>257.0</v>
      </c>
      <c r="S50" s="15"/>
      <c r="T50" s="15" t="n">
        <f>17980000</f>
        <v>1.798E7</v>
      </c>
      <c r="U50" s="15"/>
      <c r="V50" s="15" t="str">
        <f>"－"</f>
        <v>－</v>
      </c>
      <c r="W50" s="12" t="s">
        <v>49</v>
      </c>
      <c r="X50" s="16" t="n">
        <f>232</f>
        <v>232.0</v>
      </c>
      <c r="Y50" s="17" t="n">
        <f>5</f>
        <v>5.0</v>
      </c>
      <c r="Z50" s="10" t="s">
        <v>50</v>
      </c>
    </row>
    <row r="51">
      <c r="A51" s="10" t="s">
        <v>45</v>
      </c>
      <c r="B51" s="10" t="s">
        <v>103</v>
      </c>
      <c r="C51" s="10" t="s">
        <v>47</v>
      </c>
      <c r="D51" s="11" t="n">
        <v>151.75</v>
      </c>
      <c r="E51" s="12" t="s">
        <v>51</v>
      </c>
      <c r="F51" s="13" t="s">
        <v>104</v>
      </c>
      <c r="G51" s="12" t="s">
        <v>106</v>
      </c>
      <c r="H51" s="13" t="s">
        <v>111</v>
      </c>
      <c r="I51" s="12"/>
      <c r="J51" s="13"/>
      <c r="K51" s="12" t="s">
        <v>62</v>
      </c>
      <c r="L51" s="13" t="s">
        <v>56</v>
      </c>
      <c r="M51" s="12"/>
      <c r="N51" s="13"/>
      <c r="O51" s="12" t="s">
        <v>62</v>
      </c>
      <c r="P51" s="13" t="s">
        <v>56</v>
      </c>
      <c r="Q51" s="14" t="n">
        <f>0.04</f>
        <v>0.04</v>
      </c>
      <c r="R51" s="15" t="n">
        <f>94</f>
        <v>94.0</v>
      </c>
      <c r="S51" s="15"/>
      <c r="T51" s="15" t="n">
        <f>4860000</f>
        <v>4860000.0</v>
      </c>
      <c r="U51" s="15"/>
      <c r="V51" s="15" t="str">
        <f>"－"</f>
        <v>－</v>
      </c>
      <c r="W51" s="12" t="s">
        <v>49</v>
      </c>
      <c r="X51" s="16" t="n">
        <f>82</f>
        <v>82.0</v>
      </c>
      <c r="Y51" s="17" t="n">
        <f>5</f>
        <v>5.0</v>
      </c>
      <c r="Z51" s="10" t="s">
        <v>50</v>
      </c>
    </row>
    <row r="52">
      <c r="A52" s="10" t="s">
        <v>45</v>
      </c>
      <c r="B52" s="10" t="s">
        <v>103</v>
      </c>
      <c r="C52" s="10" t="s">
        <v>47</v>
      </c>
      <c r="D52" s="11" t="n">
        <v>152.0</v>
      </c>
      <c r="E52" s="12" t="s">
        <v>51</v>
      </c>
      <c r="F52" s="13" t="s">
        <v>60</v>
      </c>
      <c r="G52" s="12" t="s">
        <v>51</v>
      </c>
      <c r="H52" s="13" t="s">
        <v>60</v>
      </c>
      <c r="I52" s="12"/>
      <c r="J52" s="13"/>
      <c r="K52" s="12" t="s">
        <v>51</v>
      </c>
      <c r="L52" s="13" t="s">
        <v>60</v>
      </c>
      <c r="M52" s="12"/>
      <c r="N52" s="13"/>
      <c r="O52" s="12" t="s">
        <v>51</v>
      </c>
      <c r="P52" s="13" t="s">
        <v>60</v>
      </c>
      <c r="Q52" s="14" t="n">
        <f>0.05</f>
        <v>0.05</v>
      </c>
      <c r="R52" s="15" t="n">
        <f>15</f>
        <v>15.0</v>
      </c>
      <c r="S52" s="15"/>
      <c r="T52" s="15" t="n">
        <f>750000</f>
        <v>750000.0</v>
      </c>
      <c r="U52" s="15"/>
      <c r="V52" s="15" t="str">
        <f>"－"</f>
        <v>－</v>
      </c>
      <c r="W52" s="12" t="s">
        <v>49</v>
      </c>
      <c r="X52" s="16" t="n">
        <f>15</f>
        <v>15.0</v>
      </c>
      <c r="Y52" s="17" t="n">
        <f>1</f>
        <v>1.0</v>
      </c>
      <c r="Z52" s="10" t="s">
        <v>50</v>
      </c>
    </row>
    <row r="53">
      <c r="A53" s="10" t="s">
        <v>45</v>
      </c>
      <c r="B53" s="10" t="s">
        <v>103</v>
      </c>
      <c r="C53" s="10" t="s">
        <v>87</v>
      </c>
      <c r="D53" s="11" t="n">
        <v>149.25</v>
      </c>
      <c r="E53" s="12" t="s">
        <v>66</v>
      </c>
      <c r="F53" s="13" t="s">
        <v>78</v>
      </c>
      <c r="G53" s="12" t="s">
        <v>66</v>
      </c>
      <c r="H53" s="13" t="s">
        <v>112</v>
      </c>
      <c r="I53" s="12"/>
      <c r="J53" s="13"/>
      <c r="K53" s="12" t="s">
        <v>66</v>
      </c>
      <c r="L53" s="13" t="s">
        <v>78</v>
      </c>
      <c r="M53" s="12"/>
      <c r="N53" s="13"/>
      <c r="O53" s="12" t="s">
        <v>66</v>
      </c>
      <c r="P53" s="13" t="s">
        <v>112</v>
      </c>
      <c r="Q53" s="14" t="n">
        <f>0.28</f>
        <v>0.28</v>
      </c>
      <c r="R53" s="15" t="n">
        <f>7</f>
        <v>7.0</v>
      </c>
      <c r="S53" s="15"/>
      <c r="T53" s="15" t="n">
        <f>1720000</f>
        <v>1720000.0</v>
      </c>
      <c r="U53" s="15"/>
      <c r="V53" s="15" t="str">
        <f>"－"</f>
        <v>－</v>
      </c>
      <c r="W53" s="12"/>
      <c r="X53" s="16" t="n">
        <f>7</f>
        <v>7.0</v>
      </c>
      <c r="Y53" s="17" t="n">
        <f>1</f>
        <v>1.0</v>
      </c>
      <c r="Z53" s="10" t="s">
        <v>89</v>
      </c>
    </row>
    <row r="54">
      <c r="A54" s="10" t="s">
        <v>45</v>
      </c>
      <c r="B54" s="10" t="s">
        <v>103</v>
      </c>
      <c r="C54" s="10" t="s">
        <v>87</v>
      </c>
      <c r="D54" s="11" t="n">
        <v>149.5</v>
      </c>
      <c r="E54" s="12" t="s">
        <v>64</v>
      </c>
      <c r="F54" s="13" t="s">
        <v>70</v>
      </c>
      <c r="G54" s="12" t="s">
        <v>64</v>
      </c>
      <c r="H54" s="13" t="s">
        <v>70</v>
      </c>
      <c r="I54" s="12"/>
      <c r="J54" s="13"/>
      <c r="K54" s="12" t="s">
        <v>66</v>
      </c>
      <c r="L54" s="13" t="s">
        <v>92</v>
      </c>
      <c r="M54" s="12"/>
      <c r="N54" s="13"/>
      <c r="O54" s="12" t="s">
        <v>66</v>
      </c>
      <c r="P54" s="13" t="s">
        <v>86</v>
      </c>
      <c r="Q54" s="14" t="n">
        <f>0.27</f>
        <v>0.27</v>
      </c>
      <c r="R54" s="15" t="n">
        <f>34</f>
        <v>34.0</v>
      </c>
      <c r="S54" s="15"/>
      <c r="T54" s="15" t="n">
        <f>7530000</f>
        <v>7530000.0</v>
      </c>
      <c r="U54" s="15"/>
      <c r="V54" s="15" t="str">
        <f>"－"</f>
        <v>－</v>
      </c>
      <c r="W54" s="12"/>
      <c r="X54" s="16" t="n">
        <f>30</f>
        <v>30.0</v>
      </c>
      <c r="Y54" s="17" t="n">
        <f>2</f>
        <v>2.0</v>
      </c>
      <c r="Z54" s="10" t="s">
        <v>89</v>
      </c>
    </row>
    <row r="55">
      <c r="A55" s="10" t="s">
        <v>45</v>
      </c>
      <c r="B55" s="10" t="s">
        <v>103</v>
      </c>
      <c r="C55" s="10" t="s">
        <v>87</v>
      </c>
      <c r="D55" s="11" t="n">
        <v>149.75</v>
      </c>
      <c r="E55" s="12" t="s">
        <v>64</v>
      </c>
      <c r="F55" s="13" t="s">
        <v>52</v>
      </c>
      <c r="G55" s="12" t="s">
        <v>64</v>
      </c>
      <c r="H55" s="13" t="s">
        <v>52</v>
      </c>
      <c r="I55" s="12"/>
      <c r="J55" s="13"/>
      <c r="K55" s="12" t="s">
        <v>66</v>
      </c>
      <c r="L55" s="13" t="s">
        <v>90</v>
      </c>
      <c r="M55" s="12"/>
      <c r="N55" s="13"/>
      <c r="O55" s="12" t="s">
        <v>68</v>
      </c>
      <c r="P55" s="13" t="s">
        <v>73</v>
      </c>
      <c r="Q55" s="14" t="n">
        <f>0.16</f>
        <v>0.16</v>
      </c>
      <c r="R55" s="15" t="n">
        <f>27</f>
        <v>27.0</v>
      </c>
      <c r="S55" s="15"/>
      <c r="T55" s="15" t="n">
        <f>4390000</f>
        <v>4390000.0</v>
      </c>
      <c r="U55" s="15"/>
      <c r="V55" s="15" t="str">
        <f>"－"</f>
        <v>－</v>
      </c>
      <c r="W55" s="12"/>
      <c r="X55" s="16" t="n">
        <f>25</f>
        <v>25.0</v>
      </c>
      <c r="Y55" s="17" t="n">
        <f>3</f>
        <v>3.0</v>
      </c>
      <c r="Z55" s="10" t="s">
        <v>89</v>
      </c>
    </row>
    <row r="56">
      <c r="A56" s="10" t="s">
        <v>45</v>
      </c>
      <c r="B56" s="10" t="s">
        <v>103</v>
      </c>
      <c r="C56" s="10" t="s">
        <v>87</v>
      </c>
      <c r="D56" s="11" t="n">
        <v>150.0</v>
      </c>
      <c r="E56" s="12" t="s">
        <v>74</v>
      </c>
      <c r="F56" s="13" t="s">
        <v>90</v>
      </c>
      <c r="G56" s="12" t="s">
        <v>74</v>
      </c>
      <c r="H56" s="13" t="s">
        <v>90</v>
      </c>
      <c r="I56" s="12"/>
      <c r="J56" s="13"/>
      <c r="K56" s="12" t="s">
        <v>68</v>
      </c>
      <c r="L56" s="13" t="s">
        <v>79</v>
      </c>
      <c r="M56" s="12"/>
      <c r="N56" s="13"/>
      <c r="O56" s="12" t="s">
        <v>68</v>
      </c>
      <c r="P56" s="13" t="s">
        <v>69</v>
      </c>
      <c r="Q56" s="14" t="n">
        <f>0.12</f>
        <v>0.12</v>
      </c>
      <c r="R56" s="15" t="n">
        <f>66</f>
        <v>66.0</v>
      </c>
      <c r="S56" s="15"/>
      <c r="T56" s="15" t="n">
        <f>6480000</f>
        <v>6480000.0</v>
      </c>
      <c r="U56" s="15"/>
      <c r="V56" s="15" t="str">
        <f>"－"</f>
        <v>－</v>
      </c>
      <c r="W56" s="12"/>
      <c r="X56" s="16" t="n">
        <f>46</f>
        <v>46.0</v>
      </c>
      <c r="Y56" s="17" t="n">
        <f>2</f>
        <v>2.0</v>
      </c>
      <c r="Z56" s="10" t="s">
        <v>89</v>
      </c>
    </row>
    <row r="57">
      <c r="A57" s="10" t="s">
        <v>45</v>
      </c>
      <c r="B57" s="10" t="s">
        <v>103</v>
      </c>
      <c r="C57" s="10" t="s">
        <v>87</v>
      </c>
      <c r="D57" s="11" t="n">
        <v>150.25</v>
      </c>
      <c r="E57" s="12" t="s">
        <v>68</v>
      </c>
      <c r="F57" s="13" t="s">
        <v>111</v>
      </c>
      <c r="G57" s="12" t="s">
        <v>68</v>
      </c>
      <c r="H57" s="13" t="s">
        <v>111</v>
      </c>
      <c r="I57" s="12"/>
      <c r="J57" s="13"/>
      <c r="K57" s="12" t="s">
        <v>68</v>
      </c>
      <c r="L57" s="13" t="s">
        <v>111</v>
      </c>
      <c r="M57" s="12"/>
      <c r="N57" s="13"/>
      <c r="O57" s="12" t="s">
        <v>68</v>
      </c>
      <c r="P57" s="13" t="s">
        <v>111</v>
      </c>
      <c r="Q57" s="14" t="n">
        <f>0.07</f>
        <v>0.07</v>
      </c>
      <c r="R57" s="15" t="n">
        <f>10</f>
        <v>10.0</v>
      </c>
      <c r="S57" s="15"/>
      <c r="T57" s="15" t="n">
        <f>700000</f>
        <v>700000.0</v>
      </c>
      <c r="U57" s="15"/>
      <c r="V57" s="15" t="str">
        <f>"－"</f>
        <v>－</v>
      </c>
      <c r="W57" s="12"/>
      <c r="X57" s="16" t="n">
        <f>10</f>
        <v>10.0</v>
      </c>
      <c r="Y57" s="17" t="n">
        <f>1</f>
        <v>1.0</v>
      </c>
      <c r="Z57" s="10" t="s">
        <v>89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