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<sst xmlns="http://schemas.openxmlformats.org/spreadsheetml/2006/main" count="170" uniqueCount="62">
  <si>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</si>
  <si>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</si>
  <si>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</si>
  <si>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</si>
  <si>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</si>
  <si>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</si>
  <si>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</si>
  <si>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</si>
  <si>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</si>
  <si>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</si>
  <si>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</si>
  <si>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</si>
  <si>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</si>
  <si>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</si>
  <si>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</si>
  <si>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</si>
  <si>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</si>
  <si>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</si>
  <si>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</si>
  <si>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</si>
  <si>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</si>
  <si>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</si>
  <si>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</si>
  <si>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</si>
  <si>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</si>
  <si>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</si>
  <si>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10.1</t>
  </si>
  <si>
    <t>有価証券オプション</t>
  </si>
  <si>
    <t>Securities Options</t>
  </si>
  <si>
    <t>2</t>
  </si>
  <si>
    <t>●</t>
  </si>
  <si>
    <t>◎●</t>
  </si>
  <si>
    <t>3</t>
  </si>
  <si>
    <t>◎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</si>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</sst>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 t="n">
        <f>256</f>
        <v>256.0</v>
      </c>
      <c r="F11" s="24" t="s">
        <v>30</v>
      </c>
      <c r="G11" s="26" t="str">
        <f>"－"</f>
        <v>－</v>
      </c>
      <c r="H11" s="25" t="s">
        <v>30</v>
      </c>
      <c r="I11" s="26" t="n">
        <f>256</f>
        <v>256.0</v>
      </c>
      <c r="J11" s="23"/>
      <c r="K11" s="26" t="n">
        <f>250250</f>
        <v>250250.0</v>
      </c>
      <c r="L11" s="24" t="s">
        <v>30</v>
      </c>
      <c r="M11" s="26" t="str">
        <f>"－"</f>
        <v>－</v>
      </c>
      <c r="N11" s="25"/>
      <c r="O11" s="26" t="n">
        <f>250250</f>
        <v>250250.0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 t="s">
        <v>31</v>
      </c>
      <c r="T11" s="26" t="str">
        <f>"－"</f>
        <v>－</v>
      </c>
      <c r="U11" s="24" t="s">
        <v>31</v>
      </c>
      <c r="V11" s="26" t="str">
        <f>"－"</f>
        <v>－</v>
      </c>
      <c r="W11" s="25" t="s">
        <v>31</v>
      </c>
      <c r="X11" s="26" t="str">
        <f>"－"</f>
        <v>－</v>
      </c>
      <c r="Y11" s="23"/>
      <c r="Z11" s="26" t="n">
        <f>150632</f>
        <v>150632.0</v>
      </c>
      <c r="AA11" s="24"/>
      <c r="AB11" s="26" t="n">
        <f>59157</f>
        <v>59157.0</v>
      </c>
      <c r="AC11" s="25"/>
      <c r="AD11" s="26" t="n">
        <f>209789</f>
        <v>209789.0</v>
      </c>
    </row>
    <row r="12">
      <c r="A12" s="21" t="s">
        <v>32</v>
      </c>
      <c r="B12" s="22" t="s">
        <v>27</v>
      </c>
      <c r="C12" s="22" t="s">
        <v>28</v>
      </c>
      <c r="D12" s="23"/>
      <c r="E12" s="26" t="n">
        <f>2352</f>
        <v>2352.0</v>
      </c>
      <c r="F12" s="24" t="s">
        <v>33</v>
      </c>
      <c r="G12" s="26" t="n">
        <f>30093</f>
        <v>30093.0</v>
      </c>
      <c r="H12" s="25" t="s">
        <v>33</v>
      </c>
      <c r="I12" s="26" t="n">
        <f>32445</f>
        <v>32445.0</v>
      </c>
      <c r="J12" s="23"/>
      <c r="K12" s="26" t="n">
        <f>1383500</f>
        <v>1383500.0</v>
      </c>
      <c r="L12" s="24"/>
      <c r="M12" s="26" t="n">
        <f>17759440</f>
        <v>1.775944E7</v>
      </c>
      <c r="N12" s="25"/>
      <c r="O12" s="26" t="n">
        <f>19142940</f>
        <v>1.914294E7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str">
        <f>"－"</f>
        <v>－</v>
      </c>
      <c r="W12" s="25"/>
      <c r="X12" s="26" t="str">
        <f>"－"</f>
        <v>－</v>
      </c>
      <c r="Y12" s="23"/>
      <c r="Z12" s="26" t="n">
        <f>152984</f>
        <v>152984.0</v>
      </c>
      <c r="AA12" s="24"/>
      <c r="AB12" s="26" t="n">
        <f>69064</f>
        <v>69064.0</v>
      </c>
      <c r="AC12" s="25"/>
      <c r="AD12" s="26" t="n">
        <f>222048</f>
        <v>222048.0</v>
      </c>
    </row>
    <row r="13">
      <c r="A13" s="21" t="s">
        <v>34</v>
      </c>
      <c r="B13" s="22" t="s">
        <v>27</v>
      </c>
      <c r="C13" s="22" t="s">
        <v>28</v>
      </c>
      <c r="D13" s="23"/>
      <c r="E13" s="26" t="n">
        <f>5152</f>
        <v>5152.0</v>
      </c>
      <c r="F13" s="24"/>
      <c r="G13" s="26" t="n">
        <f>14200</f>
        <v>14200.0</v>
      </c>
      <c r="H13" s="25"/>
      <c r="I13" s="26" t="n">
        <f>19352</f>
        <v>19352.0</v>
      </c>
      <c r="J13" s="23"/>
      <c r="K13" s="26" t="n">
        <f>3263740</f>
        <v>3263740.0</v>
      </c>
      <c r="L13" s="24"/>
      <c r="M13" s="26" t="n">
        <f>3679200</f>
        <v>3679200.0</v>
      </c>
      <c r="N13" s="25"/>
      <c r="O13" s="26" t="n">
        <f>6942940</f>
        <v>6942940.0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158136</f>
        <v>158136.0</v>
      </c>
      <c r="AA13" s="24"/>
      <c r="AB13" s="26" t="n">
        <f>70864</f>
        <v>70864.0</v>
      </c>
      <c r="AC13" s="25"/>
      <c r="AD13" s="26" t="n">
        <f>229000</f>
        <v>229000.0</v>
      </c>
    </row>
    <row r="14">
      <c r="A14" s="21" t="s">
        <v>35</v>
      </c>
      <c r="B14" s="22" t="s">
        <v>27</v>
      </c>
      <c r="C14" s="22" t="s">
        <v>28</v>
      </c>
      <c r="D14" s="23"/>
      <c r="E14" s="26" t="n">
        <f>1013</f>
        <v>1013.0</v>
      </c>
      <c r="F14" s="24"/>
      <c r="G14" s="26" t="n">
        <f>1005</f>
        <v>1005.0</v>
      </c>
      <c r="H14" s="25"/>
      <c r="I14" s="26" t="n">
        <f>2018</f>
        <v>2018.0</v>
      </c>
      <c r="J14" s="23"/>
      <c r="K14" s="26" t="n">
        <f>595400</f>
        <v>595400.0</v>
      </c>
      <c r="L14" s="24"/>
      <c r="M14" s="26" t="n">
        <f>545500</f>
        <v>545500.0</v>
      </c>
      <c r="N14" s="25"/>
      <c r="O14" s="26" t="n">
        <f>1140900</f>
        <v>1140900.0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159149</f>
        <v>159149.0</v>
      </c>
      <c r="AA14" s="24"/>
      <c r="AB14" s="26" t="n">
        <f>71869</f>
        <v>71869.0</v>
      </c>
      <c r="AC14" s="25"/>
      <c r="AD14" s="26" t="n">
        <f>231018</f>
        <v>231018.0</v>
      </c>
    </row>
    <row r="15">
      <c r="A15" s="21" t="s">
        <v>36</v>
      </c>
      <c r="B15" s="22" t="s">
        <v>27</v>
      </c>
      <c r="C15" s="22" t="s">
        <v>28</v>
      </c>
      <c r="D15" s="23"/>
      <c r="E15" s="26" t="n">
        <f>2000</f>
        <v>2000.0</v>
      </c>
      <c r="F15" s="24"/>
      <c r="G15" s="26" t="n">
        <f>22000</f>
        <v>22000.0</v>
      </c>
      <c r="H15" s="25"/>
      <c r="I15" s="26" t="n">
        <f>24000</f>
        <v>24000.0</v>
      </c>
      <c r="J15" s="23"/>
      <c r="K15" s="26" t="n">
        <f>790000</f>
        <v>790000.0</v>
      </c>
      <c r="L15" s="24"/>
      <c r="M15" s="26" t="n">
        <f>6200000</f>
        <v>6200000.0</v>
      </c>
      <c r="N15" s="25"/>
      <c r="O15" s="26" t="n">
        <f>6990000</f>
        <v>6990000.0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159149</f>
        <v>159149.0</v>
      </c>
      <c r="AA15" s="24"/>
      <c r="AB15" s="26" t="n">
        <f>75369</f>
        <v>75369.0</v>
      </c>
      <c r="AC15" s="25" t="s">
        <v>33</v>
      </c>
      <c r="AD15" s="26" t="n">
        <f>234518</f>
        <v>234518.0</v>
      </c>
    </row>
    <row r="16">
      <c r="A16" s="21" t="s">
        <v>37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38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39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40</v>
      </c>
      <c r="B19" s="22" t="s">
        <v>27</v>
      </c>
      <c r="C19" s="22" t="s">
        <v>28</v>
      </c>
      <c r="D19" s="23"/>
      <c r="E19" s="26" t="n">
        <f>1000</f>
        <v>1000.0</v>
      </c>
      <c r="F19" s="24"/>
      <c r="G19" s="26" t="n">
        <f>8585</f>
        <v>8585.0</v>
      </c>
      <c r="H19" s="25"/>
      <c r="I19" s="26" t="n">
        <f>9585</f>
        <v>9585.0</v>
      </c>
      <c r="J19" s="23"/>
      <c r="K19" s="26" t="n">
        <f>423000</f>
        <v>423000.0</v>
      </c>
      <c r="L19" s="24"/>
      <c r="M19" s="26" t="n">
        <f>25776650</f>
        <v>2.577665E7</v>
      </c>
      <c r="N19" s="25"/>
      <c r="O19" s="26" t="n">
        <f>26199650</f>
        <v>2.619965E7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158149</f>
        <v>158149.0</v>
      </c>
      <c r="AA19" s="24"/>
      <c r="AB19" s="26" t="n">
        <f>75584</f>
        <v>75584.0</v>
      </c>
      <c r="AC19" s="25"/>
      <c r="AD19" s="26" t="n">
        <f>233733</f>
        <v>233733.0</v>
      </c>
    </row>
    <row r="20">
      <c r="A20" s="21" t="s">
        <v>41</v>
      </c>
      <c r="B20" s="22" t="s">
        <v>27</v>
      </c>
      <c r="C20" s="22" t="s">
        <v>28</v>
      </c>
      <c r="D20" s="23"/>
      <c r="E20" s="26" t="n">
        <f>362</f>
        <v>362.0</v>
      </c>
      <c r="F20" s="24"/>
      <c r="G20" s="26" t="n">
        <f>90</f>
        <v>90.0</v>
      </c>
      <c r="H20" s="25"/>
      <c r="I20" s="26" t="n">
        <f>452</f>
        <v>452.0</v>
      </c>
      <c r="J20" s="23"/>
      <c r="K20" s="26" t="n">
        <f>139820</f>
        <v>139820.0</v>
      </c>
      <c r="L20" s="24"/>
      <c r="M20" s="26" t="n">
        <f>26100</f>
        <v>26100.0</v>
      </c>
      <c r="N20" s="25" t="s">
        <v>30</v>
      </c>
      <c r="O20" s="26" t="n">
        <f>165920</f>
        <v>165920.0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158148</f>
        <v>158148.0</v>
      </c>
      <c r="AA20" s="24" t="s">
        <v>33</v>
      </c>
      <c r="AB20" s="26" t="n">
        <f>75674</f>
        <v>75674.0</v>
      </c>
      <c r="AC20" s="25"/>
      <c r="AD20" s="26" t="n">
        <f>233822</f>
        <v>233822.0</v>
      </c>
    </row>
    <row r="21">
      <c r="A21" s="21" t="s">
        <v>42</v>
      </c>
      <c r="B21" s="22" t="s">
        <v>27</v>
      </c>
      <c r="C21" s="22" t="s">
        <v>28</v>
      </c>
      <c r="D21" s="23"/>
      <c r="E21" s="26" t="n">
        <f>2000</f>
        <v>2000.0</v>
      </c>
      <c r="F21" s="24"/>
      <c r="G21" s="26" t="n">
        <f>5303</f>
        <v>5303.0</v>
      </c>
      <c r="H21" s="25"/>
      <c r="I21" s="26" t="n">
        <f>7303</f>
        <v>7303.0</v>
      </c>
      <c r="J21" s="23"/>
      <c r="K21" s="26" t="n">
        <f>500000</f>
        <v>500000.0</v>
      </c>
      <c r="L21" s="24"/>
      <c r="M21" s="26" t="n">
        <f>2966788</f>
        <v>2966788.0</v>
      </c>
      <c r="N21" s="25"/>
      <c r="O21" s="26" t="n">
        <f>3466788</f>
        <v>3466788.0</v>
      </c>
      <c r="P21" s="27" t="n">
        <f>527</f>
        <v>527.0</v>
      </c>
      <c r="Q21" s="28" t="n">
        <f>31236</f>
        <v>31236.0</v>
      </c>
      <c r="R21" s="29" t="n">
        <f>31763</f>
        <v>31763.0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 t="s">
        <v>30</v>
      </c>
      <c r="Z21" s="26" t="n">
        <f>138248</f>
        <v>138248.0</v>
      </c>
      <c r="AA21" s="24"/>
      <c r="AB21" s="26" t="n">
        <f>38597</f>
        <v>38597.0</v>
      </c>
      <c r="AC21" s="25" t="s">
        <v>30</v>
      </c>
      <c r="AD21" s="26" t="n">
        <f>176845</f>
        <v>176845.0</v>
      </c>
    </row>
    <row r="22">
      <c r="A22" s="21" t="s">
        <v>43</v>
      </c>
      <c r="B22" s="22" t="s">
        <v>27</v>
      </c>
      <c r="C22" s="22" t="s">
        <v>28</v>
      </c>
      <c r="D22" s="23"/>
      <c r="E22" s="26" t="n">
        <f>3449</f>
        <v>3449.0</v>
      </c>
      <c r="F22" s="24"/>
      <c r="G22" s="26" t="n">
        <f>109</f>
        <v>109.0</v>
      </c>
      <c r="H22" s="25"/>
      <c r="I22" s="26" t="n">
        <f>3558</f>
        <v>3558.0</v>
      </c>
      <c r="J22" s="23"/>
      <c r="K22" s="26" t="n">
        <f>1927195</f>
        <v>1927195.0</v>
      </c>
      <c r="L22" s="24"/>
      <c r="M22" s="26" t="n">
        <f>138450</f>
        <v>138450.0</v>
      </c>
      <c r="N22" s="25"/>
      <c r="O22" s="26" t="n">
        <f>2065645</f>
        <v>2065645.0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141697</f>
        <v>141697.0</v>
      </c>
      <c r="AA22" s="24"/>
      <c r="AB22" s="26" t="n">
        <f>38706</f>
        <v>38706.0</v>
      </c>
      <c r="AC22" s="25"/>
      <c r="AD22" s="26" t="n">
        <f>180403</f>
        <v>180403.0</v>
      </c>
    </row>
    <row r="23">
      <c r="A23" s="21" t="s">
        <v>44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45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46</v>
      </c>
      <c r="B25" s="22" t="s">
        <v>27</v>
      </c>
      <c r="C25" s="22" t="s">
        <v>28</v>
      </c>
      <c r="D25" s="23"/>
      <c r="E25" s="26" t="n">
        <f>6574</f>
        <v>6574.0</v>
      </c>
      <c r="F25" s="24"/>
      <c r="G25" s="26" t="n">
        <f>4000</f>
        <v>4000.0</v>
      </c>
      <c r="H25" s="25"/>
      <c r="I25" s="26" t="n">
        <f>10574</f>
        <v>10574.0</v>
      </c>
      <c r="J25" s="23" t="s">
        <v>33</v>
      </c>
      <c r="K25" s="26" t="n">
        <f>78277590</f>
        <v>7.827759E7</v>
      </c>
      <c r="L25" s="24"/>
      <c r="M25" s="26" t="n">
        <f>1652000</f>
        <v>1652000.0</v>
      </c>
      <c r="N25" s="25" t="s">
        <v>33</v>
      </c>
      <c r="O25" s="26" t="n">
        <f>79929590</f>
        <v>7.992959E7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148271</f>
        <v>148271.0</v>
      </c>
      <c r="AA25" s="24"/>
      <c r="AB25" s="26" t="n">
        <f>34706</f>
        <v>34706.0</v>
      </c>
      <c r="AC25" s="25"/>
      <c r="AD25" s="26" t="n">
        <f>182977</f>
        <v>182977.0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100</f>
        <v>100.0</v>
      </c>
      <c r="F26" s="24"/>
      <c r="G26" s="26" t="n">
        <f>425</f>
        <v>425.0</v>
      </c>
      <c r="H26" s="25"/>
      <c r="I26" s="26" t="n">
        <f>525</f>
        <v>525.0</v>
      </c>
      <c r="J26" s="23"/>
      <c r="K26" s="26" t="n">
        <f>56000</f>
        <v>56000.0</v>
      </c>
      <c r="L26" s="24"/>
      <c r="M26" s="26" t="n">
        <f>126150</f>
        <v>126150.0</v>
      </c>
      <c r="N26" s="25"/>
      <c r="O26" s="26" t="n">
        <f>182150</f>
        <v>182150.0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148371</f>
        <v>148371.0</v>
      </c>
      <c r="AA26" s="24"/>
      <c r="AB26" s="26" t="n">
        <f>35131</f>
        <v>35131.0</v>
      </c>
      <c r="AC26" s="25"/>
      <c r="AD26" s="26" t="n">
        <f>183502</f>
        <v>183502.0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2005</f>
        <v>2005.0</v>
      </c>
      <c r="F27" s="24"/>
      <c r="G27" s="26" t="n">
        <f>2005</f>
        <v>2005.0</v>
      </c>
      <c r="H27" s="25"/>
      <c r="I27" s="26" t="n">
        <f>4010</f>
        <v>4010.0</v>
      </c>
      <c r="J27" s="23"/>
      <c r="K27" s="26" t="n">
        <f>1333000</f>
        <v>1333000.0</v>
      </c>
      <c r="L27" s="24"/>
      <c r="M27" s="26" t="n">
        <f>1344300</f>
        <v>1344300.0</v>
      </c>
      <c r="N27" s="25"/>
      <c r="O27" s="26" t="n">
        <f>2677300</f>
        <v>2677300.0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150376</f>
        <v>150376.0</v>
      </c>
      <c r="AA27" s="24"/>
      <c r="AB27" s="26" t="n">
        <f>37136</f>
        <v>37136.0</v>
      </c>
      <c r="AC27" s="25"/>
      <c r="AD27" s="26" t="n">
        <f>187512</f>
        <v>187512.0</v>
      </c>
    </row>
    <row r="28">
      <c r="A28" s="21" t="s">
        <v>49</v>
      </c>
      <c r="B28" s="22" t="s">
        <v>27</v>
      </c>
      <c r="C28" s="22" t="s">
        <v>28</v>
      </c>
      <c r="D28" s="23"/>
      <c r="E28" s="26" t="n">
        <f>2460</f>
        <v>2460.0</v>
      </c>
      <c r="F28" s="24"/>
      <c r="G28" s="26" t="n">
        <f>9300</f>
        <v>9300.0</v>
      </c>
      <c r="H28" s="25"/>
      <c r="I28" s="26" t="n">
        <f>11760</f>
        <v>11760.0</v>
      </c>
      <c r="J28" s="23"/>
      <c r="K28" s="26" t="n">
        <f>38249870</f>
        <v>3.824987E7</v>
      </c>
      <c r="L28" s="24" t="s">
        <v>33</v>
      </c>
      <c r="M28" s="26" t="n">
        <f>28710000</f>
        <v>2.871E7</v>
      </c>
      <c r="N28" s="25"/>
      <c r="O28" s="26" t="n">
        <f>66959870</f>
        <v>6.695987E7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152836</f>
        <v>152836.0</v>
      </c>
      <c r="AA28" s="24"/>
      <c r="AB28" s="26" t="n">
        <f>36436</f>
        <v>36436.0</v>
      </c>
      <c r="AC28" s="25"/>
      <c r="AD28" s="26" t="n">
        <f>189272</f>
        <v>189272.0</v>
      </c>
    </row>
    <row r="29">
      <c r="A29" s="21" t="s">
        <v>50</v>
      </c>
      <c r="B29" s="22" t="s">
        <v>27</v>
      </c>
      <c r="C29" s="22" t="s">
        <v>28</v>
      </c>
      <c r="D29" s="23"/>
      <c r="E29" s="26" t="n">
        <f>2281</f>
        <v>2281.0</v>
      </c>
      <c r="F29" s="24"/>
      <c r="G29" s="26" t="str">
        <f>"－"</f>
        <v>－</v>
      </c>
      <c r="H29" s="25"/>
      <c r="I29" s="26" t="n">
        <f>2281</f>
        <v>2281.0</v>
      </c>
      <c r="J29" s="23"/>
      <c r="K29" s="26" t="n">
        <f>2315160</f>
        <v>2315160.0</v>
      </c>
      <c r="L29" s="24"/>
      <c r="M29" s="26" t="str">
        <f>"－"</f>
        <v>－</v>
      </c>
      <c r="N29" s="25"/>
      <c r="O29" s="26" t="n">
        <f>2315160</f>
        <v>2315160.0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153117</f>
        <v>153117.0</v>
      </c>
      <c r="AA29" s="24"/>
      <c r="AB29" s="26" t="n">
        <f>36436</f>
        <v>36436.0</v>
      </c>
      <c r="AC29" s="25"/>
      <c r="AD29" s="26" t="n">
        <f>189553</f>
        <v>189553.0</v>
      </c>
    </row>
    <row r="30">
      <c r="A30" s="21" t="s">
        <v>51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52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53</v>
      </c>
      <c r="B32" s="22" t="s">
        <v>27</v>
      </c>
      <c r="C32" s="22" t="s">
        <v>28</v>
      </c>
      <c r="D32" s="23"/>
      <c r="E32" s="26" t="n">
        <f>110</f>
        <v>110.0</v>
      </c>
      <c r="F32" s="24"/>
      <c r="G32" s="26" t="n">
        <f>2000</f>
        <v>2000.0</v>
      </c>
      <c r="H32" s="25"/>
      <c r="I32" s="26" t="n">
        <f>2110</f>
        <v>2110.0</v>
      </c>
      <c r="J32" s="23"/>
      <c r="K32" s="26" t="n">
        <f>53950</f>
        <v>53950.0</v>
      </c>
      <c r="L32" s="24"/>
      <c r="M32" s="26" t="n">
        <f>558000</f>
        <v>558000.0</v>
      </c>
      <c r="N32" s="25"/>
      <c r="O32" s="26" t="n">
        <f>611950</f>
        <v>611950.0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153227</f>
        <v>153227.0</v>
      </c>
      <c r="AA32" s="24" t="s">
        <v>30</v>
      </c>
      <c r="AB32" s="26" t="n">
        <f>34436</f>
        <v>34436.0</v>
      </c>
      <c r="AC32" s="25"/>
      <c r="AD32" s="26" t="n">
        <f>187663</f>
        <v>187663.0</v>
      </c>
    </row>
    <row r="33">
      <c r="A33" s="21" t="s">
        <v>54</v>
      </c>
      <c r="B33" s="22" t="s">
        <v>27</v>
      </c>
      <c r="C33" s="22" t="s">
        <v>28</v>
      </c>
      <c r="D33" s="23"/>
      <c r="E33" s="26" t="n">
        <f>200</f>
        <v>200.0</v>
      </c>
      <c r="F33" s="24"/>
      <c r="G33" s="26" t="n">
        <f>4005</f>
        <v>4005.0</v>
      </c>
      <c r="H33" s="25"/>
      <c r="I33" s="26" t="n">
        <f>4205</f>
        <v>4205.0</v>
      </c>
      <c r="J33" s="23"/>
      <c r="K33" s="26" t="n">
        <f>82770</f>
        <v>82770.0</v>
      </c>
      <c r="L33" s="24"/>
      <c r="M33" s="26" t="n">
        <f>1536765</f>
        <v>1536765.0</v>
      </c>
      <c r="N33" s="25"/>
      <c r="O33" s="26" t="n">
        <f>1619535</f>
        <v>1619535.0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153407</f>
        <v>153407.0</v>
      </c>
      <c r="AA33" s="24"/>
      <c r="AB33" s="26" t="n">
        <f>34441</f>
        <v>34441.0</v>
      </c>
      <c r="AC33" s="25"/>
      <c r="AD33" s="26" t="n">
        <f>187848</f>
        <v>187848.0</v>
      </c>
    </row>
    <row r="34">
      <c r="A34" s="21" t="s">
        <v>55</v>
      </c>
      <c r="B34" s="22" t="s">
        <v>27</v>
      </c>
      <c r="C34" s="22" t="s">
        <v>28</v>
      </c>
      <c r="D34" s="23" t="s">
        <v>33</v>
      </c>
      <c r="E34" s="26" t="n">
        <f>7353</f>
        <v>7353.0</v>
      </c>
      <c r="F34" s="24"/>
      <c r="G34" s="26" t="str">
        <f>"－"</f>
        <v>－</v>
      </c>
      <c r="H34" s="25"/>
      <c r="I34" s="26" t="n">
        <f>7353</f>
        <v>7353.0</v>
      </c>
      <c r="J34" s="23"/>
      <c r="K34" s="26" t="n">
        <f>68748370</f>
        <v>6.874837E7</v>
      </c>
      <c r="L34" s="24"/>
      <c r="M34" s="26" t="str">
        <f>"－"</f>
        <v>－</v>
      </c>
      <c r="N34" s="25"/>
      <c r="O34" s="26" t="n">
        <f>68748370</f>
        <v>6.874837E7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160760</f>
        <v>160760.0</v>
      </c>
      <c r="AA34" s="24"/>
      <c r="AB34" s="26" t="n">
        <f>34441</f>
        <v>34441.0</v>
      </c>
      <c r="AC34" s="25"/>
      <c r="AD34" s="26" t="n">
        <f>195201</f>
        <v>195201.0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2114</f>
        <v>2114.0</v>
      </c>
      <c r="F35" s="24"/>
      <c r="G35" s="26" t="n">
        <f>1045</f>
        <v>1045.0</v>
      </c>
      <c r="H35" s="25"/>
      <c r="I35" s="26" t="n">
        <f>3159</f>
        <v>3159.0</v>
      </c>
      <c r="J35" s="23"/>
      <c r="K35" s="26" t="n">
        <f>6008910</f>
        <v>6008910.0</v>
      </c>
      <c r="L35" s="24"/>
      <c r="M35" s="26" t="n">
        <f>4371750</f>
        <v>4371750.0</v>
      </c>
      <c r="N35" s="25"/>
      <c r="O35" s="26" t="n">
        <f>10380660</f>
        <v>1.038066E7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162874</f>
        <v>162874.0</v>
      </c>
      <c r="AA35" s="24"/>
      <c r="AB35" s="26" t="n">
        <f>35396</f>
        <v>35396.0</v>
      </c>
      <c r="AC35" s="25"/>
      <c r="AD35" s="26" t="n">
        <f>198270</f>
        <v>198270.0</v>
      </c>
    </row>
    <row r="36">
      <c r="A36" s="21" t="s">
        <v>57</v>
      </c>
      <c r="B36" s="22" t="s">
        <v>27</v>
      </c>
      <c r="C36" s="22" t="s">
        <v>28</v>
      </c>
      <c r="D36" s="23" t="s">
        <v>30</v>
      </c>
      <c r="E36" s="26" t="str">
        <f>"－"</f>
        <v>－</v>
      </c>
      <c r="F36" s="24"/>
      <c r="G36" s="26" t="n">
        <f>1000</f>
        <v>1000.0</v>
      </c>
      <c r="H36" s="25"/>
      <c r="I36" s="26" t="n">
        <f>1000</f>
        <v>1000.0</v>
      </c>
      <c r="J36" s="23" t="s">
        <v>30</v>
      </c>
      <c r="K36" s="26" t="str">
        <f>"－"</f>
        <v>－</v>
      </c>
      <c r="L36" s="24"/>
      <c r="M36" s="26" t="n">
        <f>460000</f>
        <v>460000.0</v>
      </c>
      <c r="N36" s="25"/>
      <c r="O36" s="26" t="n">
        <f>460000</f>
        <v>460000.0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162874</f>
        <v>162874.0</v>
      </c>
      <c r="AA36" s="24"/>
      <c r="AB36" s="26" t="n">
        <f>36396</f>
        <v>36396.0</v>
      </c>
      <c r="AC36" s="25"/>
      <c r="AD36" s="26" t="n">
        <f>199270</f>
        <v>199270.0</v>
      </c>
    </row>
    <row r="37">
      <c r="A37" s="21" t="s">
        <v>58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59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60</v>
      </c>
      <c r="B39" s="22" t="s">
        <v>27</v>
      </c>
      <c r="C39" s="22" t="s">
        <v>28</v>
      </c>
      <c r="D39" s="23"/>
      <c r="E39" s="26" t="n">
        <f>5337</f>
        <v>5337.0</v>
      </c>
      <c r="F39" s="24"/>
      <c r="G39" s="26" t="n">
        <f>8000</f>
        <v>8000.0</v>
      </c>
      <c r="H39" s="25"/>
      <c r="I39" s="26" t="n">
        <f>13337</f>
        <v>13337.0</v>
      </c>
      <c r="J39" s="23"/>
      <c r="K39" s="26" t="n">
        <f>35308590</f>
        <v>3.530859E7</v>
      </c>
      <c r="L39" s="24"/>
      <c r="M39" s="26" t="n">
        <f>2540000</f>
        <v>2540000.0</v>
      </c>
      <c r="N39" s="25"/>
      <c r="O39" s="26" t="n">
        <f>37848590</f>
        <v>3.784859E7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 t="s">
        <v>33</v>
      </c>
      <c r="Z39" s="26" t="n">
        <f>166211</f>
        <v>166211.0</v>
      </c>
      <c r="AA39" s="24"/>
      <c r="AB39" s="26" t="n">
        <f>40396</f>
        <v>40396.0</v>
      </c>
      <c r="AC39" s="25"/>
      <c r="AD39" s="26" t="n">
        <f>206607</f>
        <v>206607.0</v>
      </c>
    </row>
    <row r="40">
      <c r="A40" s="21" t="s">
        <v>61</v>
      </c>
      <c r="B40" s="22" t="s">
        <v>27</v>
      </c>
      <c r="C40" s="22" t="s">
        <v>28</v>
      </c>
      <c r="D40" s="23"/>
      <c r="E40" s="26" t="n">
        <f>2000</f>
        <v>2000.0</v>
      </c>
      <c r="F40" s="24"/>
      <c r="G40" s="26" t="n">
        <f>13000</f>
        <v>13000.0</v>
      </c>
      <c r="H40" s="25"/>
      <c r="I40" s="26" t="n">
        <f>15000</f>
        <v>15000.0</v>
      </c>
      <c r="J40" s="23"/>
      <c r="K40" s="26" t="n">
        <f>1870000</f>
        <v>1870000.0</v>
      </c>
      <c r="L40" s="24"/>
      <c r="M40" s="26" t="n">
        <f>3514000</f>
        <v>3514000.0</v>
      </c>
      <c r="N40" s="25"/>
      <c r="O40" s="26" t="n">
        <f>5384000</f>
        <v>5384000.0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/>
      <c r="Z40" s="26" t="n">
        <f>166211</f>
        <v>166211.0</v>
      </c>
      <c r="AA40" s="24"/>
      <c r="AB40" s="26" t="n">
        <f>43396</f>
        <v>43396.0</v>
      </c>
      <c r="AC40" s="25"/>
      <c r="AD40" s="26" t="n">
        <f>209607</f>
        <v>209607.0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