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<sst xmlns="http://schemas.openxmlformats.org/spreadsheetml/2006/main" count="170" uniqueCount="60">
  <si>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</si>
  <si>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</si>
  <si>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</si>
  <si>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</si>
  <si>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</si>
  <si>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</si>
  <si>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</si>
  <si>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</si>
  <si>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</si>
  <si>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</si>
  <si>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</si>
  <si>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</si>
  <si>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</si>
  <si>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</si>
  <si>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</si>
  <si>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</si>
  <si>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</si>
  <si>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</si>
  <si>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</si>
  <si>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</si>
  <si>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</si>
  <si>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</si>
  <si>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</si>
  <si>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</si>
  <si>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</si>
  <si>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</si>
  <si>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11.1</t>
  </si>
  <si>
    <t>長期国債先物オプション</t>
  </si>
  <si>
    <t>Options on 10-year JGB Futures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</si>
  <si>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</si>
  <si>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</si>
  <si>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</si>
  <si>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</si>
  <si>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</si>
  <si>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</si>
  <si>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</si>
  <si>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</si>
  <si>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</si>
  <si>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◎</t>
  </si>
  <si>
    <t>11</t>
  </si>
  <si>
    <t>12</t>
  </si>
  <si>
    <t>13</t>
  </si>
  <si>
    <t>●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</si>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</sst>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345</f>
        <v>345.0</v>
      </c>
      <c r="F10" s="24"/>
      <c r="G10" s="26" t="n">
        <f>183</f>
        <v>183.0</v>
      </c>
      <c r="H10" s="25"/>
      <c r="I10" s="26" t="n">
        <f>528</f>
        <v>528.0</v>
      </c>
      <c r="J10" s="23"/>
      <c r="K10" s="26" t="n">
        <f>145870000</f>
        <v>1.4587E8</v>
      </c>
      <c r="L10" s="24"/>
      <c r="M10" s="26" t="n">
        <f>40065000</f>
        <v>4.0065E7</v>
      </c>
      <c r="N10" s="25"/>
      <c r="O10" s="26" t="n">
        <f>185935000</f>
        <v>1.85935E8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200</f>
        <v>200.0</v>
      </c>
      <c r="U10" s="24"/>
      <c r="V10" s="26" t="n">
        <f>35</f>
        <v>35.0</v>
      </c>
      <c r="W10" s="25"/>
      <c r="X10" s="26" t="n">
        <f>235</f>
        <v>235.0</v>
      </c>
      <c r="Y10" s="23"/>
      <c r="Z10" s="26" t="n">
        <f>1622</f>
        <v>1622.0</v>
      </c>
      <c r="AA10" s="24"/>
      <c r="AB10" s="26" t="n">
        <f>633</f>
        <v>633.0</v>
      </c>
      <c r="AC10" s="25"/>
      <c r="AD10" s="26" t="n">
        <f>2255</f>
        <v>2255.0</v>
      </c>
    </row>
    <row r="11">
      <c r="A11" s="21" t="s">
        <v>29</v>
      </c>
      <c r="B11" s="22" t="s">
        <v>27</v>
      </c>
      <c r="C11" s="22" t="s">
        <v>28</v>
      </c>
      <c r="D11" s="23"/>
      <c r="E11" s="26" t="n">
        <f>421</f>
        <v>421.0</v>
      </c>
      <c r="F11" s="24"/>
      <c r="G11" s="26" t="n">
        <f>198</f>
        <v>198.0</v>
      </c>
      <c r="H11" s="25"/>
      <c r="I11" s="26" t="n">
        <f>619</f>
        <v>619.0</v>
      </c>
      <c r="J11" s="23"/>
      <c r="K11" s="26" t="n">
        <f>63510000</f>
        <v>6.351E7</v>
      </c>
      <c r="L11" s="24"/>
      <c r="M11" s="26" t="n">
        <f>55100000</f>
        <v>5.51E7</v>
      </c>
      <c r="N11" s="25"/>
      <c r="O11" s="26" t="n">
        <f>118610000</f>
        <v>1.1861E8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200</f>
        <v>200.0</v>
      </c>
      <c r="U11" s="24"/>
      <c r="V11" s="26" t="n">
        <f>50</f>
        <v>50.0</v>
      </c>
      <c r="W11" s="25"/>
      <c r="X11" s="26" t="n">
        <f>250</f>
        <v>250.0</v>
      </c>
      <c r="Y11" s="23"/>
      <c r="Z11" s="26" t="n">
        <f>1942</f>
        <v>1942.0</v>
      </c>
      <c r="AA11" s="24"/>
      <c r="AB11" s="26" t="n">
        <f>789</f>
        <v>789.0</v>
      </c>
      <c r="AC11" s="25"/>
      <c r="AD11" s="26" t="n">
        <f>2731</f>
        <v>2731.0</v>
      </c>
    </row>
    <row r="12">
      <c r="A12" s="21" t="s">
        <v>30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31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32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33</v>
      </c>
      <c r="B15" s="22" t="s">
        <v>27</v>
      </c>
      <c r="C15" s="22" t="s">
        <v>28</v>
      </c>
      <c r="D15" s="23"/>
      <c r="E15" s="26" t="n">
        <f>229</f>
        <v>229.0</v>
      </c>
      <c r="F15" s="24"/>
      <c r="G15" s="26" t="n">
        <f>120</f>
        <v>120.0</v>
      </c>
      <c r="H15" s="25"/>
      <c r="I15" s="26" t="n">
        <f>349</f>
        <v>349.0</v>
      </c>
      <c r="J15" s="23"/>
      <c r="K15" s="26" t="n">
        <f>36180000</f>
        <v>3.618E7</v>
      </c>
      <c r="L15" s="24"/>
      <c r="M15" s="26" t="n">
        <f>45180000</f>
        <v>4.518E7</v>
      </c>
      <c r="N15" s="25"/>
      <c r="O15" s="26" t="n">
        <f>81360000</f>
        <v>8.136E7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10</f>
        <v>10.0</v>
      </c>
      <c r="U15" s="24"/>
      <c r="V15" s="26" t="n">
        <f>18</f>
        <v>18.0</v>
      </c>
      <c r="W15" s="25"/>
      <c r="X15" s="26" t="n">
        <f>28</f>
        <v>28.0</v>
      </c>
      <c r="Y15" s="23"/>
      <c r="Z15" s="26" t="n">
        <f>2051</f>
        <v>2051.0</v>
      </c>
      <c r="AA15" s="24"/>
      <c r="AB15" s="26" t="n">
        <f>864</f>
        <v>864.0</v>
      </c>
      <c r="AC15" s="25"/>
      <c r="AD15" s="26" t="n">
        <f>2915</f>
        <v>2915.0</v>
      </c>
    </row>
    <row r="16">
      <c r="A16" s="21" t="s">
        <v>34</v>
      </c>
      <c r="B16" s="22" t="s">
        <v>27</v>
      </c>
      <c r="C16" s="22" t="s">
        <v>28</v>
      </c>
      <c r="D16" s="23"/>
      <c r="E16" s="26" t="n">
        <f>547</f>
        <v>547.0</v>
      </c>
      <c r="F16" s="24"/>
      <c r="G16" s="26" t="n">
        <f>157</f>
        <v>157.0</v>
      </c>
      <c r="H16" s="25"/>
      <c r="I16" s="26" t="n">
        <f>704</f>
        <v>704.0</v>
      </c>
      <c r="J16" s="23"/>
      <c r="K16" s="26" t="n">
        <f>119615000</f>
        <v>1.19615E8</v>
      </c>
      <c r="L16" s="24"/>
      <c r="M16" s="26" t="n">
        <f>45890000</f>
        <v>4.589E7</v>
      </c>
      <c r="N16" s="25"/>
      <c r="O16" s="26" t="n">
        <f>165505000</f>
        <v>1.65505E8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280</f>
        <v>280.0</v>
      </c>
      <c r="U16" s="24"/>
      <c r="V16" s="26" t="n">
        <f>140</f>
        <v>140.0</v>
      </c>
      <c r="W16" s="25"/>
      <c r="X16" s="26" t="n">
        <f>420</f>
        <v>420.0</v>
      </c>
      <c r="Y16" s="23"/>
      <c r="Z16" s="26" t="n">
        <f>2367</f>
        <v>2367.0</v>
      </c>
      <c r="AA16" s="24"/>
      <c r="AB16" s="26" t="n">
        <f>972</f>
        <v>972.0</v>
      </c>
      <c r="AC16" s="25"/>
      <c r="AD16" s="26" t="n">
        <f>3339</f>
        <v>3339.0</v>
      </c>
    </row>
    <row r="17">
      <c r="A17" s="21" t="s">
        <v>35</v>
      </c>
      <c r="B17" s="22" t="s">
        <v>27</v>
      </c>
      <c r="C17" s="22" t="s">
        <v>28</v>
      </c>
      <c r="D17" s="23"/>
      <c r="E17" s="26" t="n">
        <f>521</f>
        <v>521.0</v>
      </c>
      <c r="F17" s="24"/>
      <c r="G17" s="26" t="n">
        <f>204</f>
        <v>204.0</v>
      </c>
      <c r="H17" s="25"/>
      <c r="I17" s="26" t="n">
        <f>725</f>
        <v>725.0</v>
      </c>
      <c r="J17" s="23"/>
      <c r="K17" s="26" t="n">
        <f>65475000</f>
        <v>6.5475E7</v>
      </c>
      <c r="L17" s="24"/>
      <c r="M17" s="26" t="n">
        <f>48360000</f>
        <v>4.836E7</v>
      </c>
      <c r="N17" s="25"/>
      <c r="O17" s="26" t="n">
        <f>113835000</f>
        <v>1.13835E8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150</f>
        <v>150.0</v>
      </c>
      <c r="U17" s="24"/>
      <c r="V17" s="26" t="n">
        <f>42</f>
        <v>42.0</v>
      </c>
      <c r="W17" s="25"/>
      <c r="X17" s="26" t="n">
        <f>192</f>
        <v>192.0</v>
      </c>
      <c r="Y17" s="23"/>
      <c r="Z17" s="26" t="n">
        <f>2330</f>
        <v>2330.0</v>
      </c>
      <c r="AA17" s="24"/>
      <c r="AB17" s="26" t="n">
        <f>1119</f>
        <v>1119.0</v>
      </c>
      <c r="AC17" s="25"/>
      <c r="AD17" s="26" t="n">
        <f>3449</f>
        <v>3449.0</v>
      </c>
    </row>
    <row r="18">
      <c r="A18" s="21" t="s">
        <v>36</v>
      </c>
      <c r="B18" s="22" t="s">
        <v>27</v>
      </c>
      <c r="C18" s="22" t="s">
        <v>28</v>
      </c>
      <c r="D18" s="23"/>
      <c r="E18" s="26" t="n">
        <f>94</f>
        <v>94.0</v>
      </c>
      <c r="F18" s="24"/>
      <c r="G18" s="26" t="n">
        <f>103</f>
        <v>103.0</v>
      </c>
      <c r="H18" s="25"/>
      <c r="I18" s="26" t="n">
        <f>197</f>
        <v>197.0</v>
      </c>
      <c r="J18" s="23"/>
      <c r="K18" s="26" t="n">
        <f>13040000</f>
        <v>1.304E7</v>
      </c>
      <c r="L18" s="24"/>
      <c r="M18" s="26" t="n">
        <f>36980000</f>
        <v>3.698E7</v>
      </c>
      <c r="N18" s="25"/>
      <c r="O18" s="26" t="n">
        <f>50020000</f>
        <v>5.002E7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40</f>
        <v>40.0</v>
      </c>
      <c r="U18" s="24"/>
      <c r="V18" s="26" t="n">
        <f>75</f>
        <v>75.0</v>
      </c>
      <c r="W18" s="25"/>
      <c r="X18" s="26" t="n">
        <f>115</f>
        <v>115.0</v>
      </c>
      <c r="Y18" s="23"/>
      <c r="Z18" s="26" t="n">
        <f>2297</f>
        <v>2297.0</v>
      </c>
      <c r="AA18" s="24"/>
      <c r="AB18" s="26" t="n">
        <f>1105</f>
        <v>1105.0</v>
      </c>
      <c r="AC18" s="25"/>
      <c r="AD18" s="26" t="n">
        <f>3402</f>
        <v>3402.0</v>
      </c>
    </row>
    <row r="19">
      <c r="A19" s="21" t="s">
        <v>37</v>
      </c>
      <c r="B19" s="22" t="s">
        <v>27</v>
      </c>
      <c r="C19" s="22" t="s">
        <v>28</v>
      </c>
      <c r="D19" s="23"/>
      <c r="E19" s="26" t="n">
        <f>658</f>
        <v>658.0</v>
      </c>
      <c r="F19" s="24" t="s">
        <v>38</v>
      </c>
      <c r="G19" s="26" t="n">
        <f>476</f>
        <v>476.0</v>
      </c>
      <c r="H19" s="25" t="s">
        <v>38</v>
      </c>
      <c r="I19" s="26" t="n">
        <f>1134</f>
        <v>1134.0</v>
      </c>
      <c r="J19" s="23" t="s">
        <v>38</v>
      </c>
      <c r="K19" s="26" t="n">
        <f>196940000</f>
        <v>1.9694E8</v>
      </c>
      <c r="L19" s="24" t="s">
        <v>38</v>
      </c>
      <c r="M19" s="26" t="n">
        <f>145230000</f>
        <v>1.4523E8</v>
      </c>
      <c r="N19" s="25" t="s">
        <v>38</v>
      </c>
      <c r="O19" s="26" t="n">
        <f>342170000</f>
        <v>3.4217E8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 t="s">
        <v>38</v>
      </c>
      <c r="T19" s="26" t="n">
        <f>435</f>
        <v>435.0</v>
      </c>
      <c r="U19" s="24" t="s">
        <v>38</v>
      </c>
      <c r="V19" s="26" t="n">
        <f>375</f>
        <v>375.0</v>
      </c>
      <c r="W19" s="25" t="s">
        <v>38</v>
      </c>
      <c r="X19" s="26" t="n">
        <f>810</f>
        <v>810.0</v>
      </c>
      <c r="Y19" s="23"/>
      <c r="Z19" s="26" t="n">
        <f>2519</f>
        <v>2519.0</v>
      </c>
      <c r="AA19" s="24"/>
      <c r="AB19" s="26" t="n">
        <f>1232</f>
        <v>1232.0</v>
      </c>
      <c r="AC19" s="25"/>
      <c r="AD19" s="26" t="n">
        <f>3751</f>
        <v>3751.0</v>
      </c>
    </row>
    <row r="20">
      <c r="A20" s="21" t="s">
        <v>39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40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41</v>
      </c>
      <c r="B22" s="22" t="s">
        <v>27</v>
      </c>
      <c r="C22" s="22" t="s">
        <v>28</v>
      </c>
      <c r="D22" s="23"/>
      <c r="E22" s="26" t="n">
        <f>296</f>
        <v>296.0</v>
      </c>
      <c r="F22" s="24"/>
      <c r="G22" s="26" t="n">
        <f>22</f>
        <v>22.0</v>
      </c>
      <c r="H22" s="25"/>
      <c r="I22" s="26" t="n">
        <f>318</f>
        <v>318.0</v>
      </c>
      <c r="J22" s="23"/>
      <c r="K22" s="26" t="n">
        <f>52050000</f>
        <v>5.205E7</v>
      </c>
      <c r="L22" s="24"/>
      <c r="M22" s="26" t="n">
        <f>4320000</f>
        <v>4320000.0</v>
      </c>
      <c r="N22" s="25"/>
      <c r="O22" s="26" t="n">
        <f>56370000</f>
        <v>5.637E7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n">
        <f>205</f>
        <v>205.0</v>
      </c>
      <c r="U22" s="24" t="s">
        <v>42</v>
      </c>
      <c r="V22" s="26" t="str">
        <f>"－"</f>
        <v>－</v>
      </c>
      <c r="W22" s="25"/>
      <c r="X22" s="26" t="n">
        <f>205</f>
        <v>205.0</v>
      </c>
      <c r="Y22" s="23"/>
      <c r="Z22" s="26" t="n">
        <f>2653</f>
        <v>2653.0</v>
      </c>
      <c r="AA22" s="24"/>
      <c r="AB22" s="26" t="n">
        <f>1248</f>
        <v>1248.0</v>
      </c>
      <c r="AC22" s="25"/>
      <c r="AD22" s="26" t="n">
        <f>3901</f>
        <v>3901.0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166</f>
        <v>166.0</v>
      </c>
      <c r="F23" s="24"/>
      <c r="G23" s="26" t="n">
        <f>37</f>
        <v>37.0</v>
      </c>
      <c r="H23" s="25"/>
      <c r="I23" s="26" t="n">
        <f>203</f>
        <v>203.0</v>
      </c>
      <c r="J23" s="23"/>
      <c r="K23" s="26" t="n">
        <f>36870000</f>
        <v>3.687E7</v>
      </c>
      <c r="L23" s="24"/>
      <c r="M23" s="26" t="n">
        <f>5630000</f>
        <v>5630000.0</v>
      </c>
      <c r="N23" s="25"/>
      <c r="O23" s="26" t="n">
        <f>42500000</f>
        <v>4.25E7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n">
        <f>115</f>
        <v>115.0</v>
      </c>
      <c r="U23" s="24"/>
      <c r="V23" s="26" t="n">
        <f>18</f>
        <v>18.0</v>
      </c>
      <c r="W23" s="25"/>
      <c r="X23" s="26" t="n">
        <f>133</f>
        <v>133.0</v>
      </c>
      <c r="Y23" s="23"/>
      <c r="Z23" s="26" t="n">
        <f>2784</f>
        <v>2784.0</v>
      </c>
      <c r="AA23" s="24"/>
      <c r="AB23" s="26" t="n">
        <f>1284</f>
        <v>1284.0</v>
      </c>
      <c r="AC23" s="25"/>
      <c r="AD23" s="26" t="n">
        <f>4068</f>
        <v>4068.0</v>
      </c>
    </row>
    <row r="24">
      <c r="A24" s="21" t="s">
        <v>44</v>
      </c>
      <c r="B24" s="22" t="s">
        <v>27</v>
      </c>
      <c r="C24" s="22" t="s">
        <v>28</v>
      </c>
      <c r="D24" s="23" t="s">
        <v>38</v>
      </c>
      <c r="E24" s="26" t="n">
        <f>777</f>
        <v>777.0</v>
      </c>
      <c r="F24" s="24"/>
      <c r="G24" s="26" t="n">
        <f>154</f>
        <v>154.0</v>
      </c>
      <c r="H24" s="25"/>
      <c r="I24" s="26" t="n">
        <f>931</f>
        <v>931.0</v>
      </c>
      <c r="J24" s="23"/>
      <c r="K24" s="26" t="n">
        <f>96755000</f>
        <v>9.6755E7</v>
      </c>
      <c r="L24" s="24"/>
      <c r="M24" s="26" t="n">
        <f>39980000</f>
        <v>3.998E7</v>
      </c>
      <c r="N24" s="25"/>
      <c r="O24" s="26" t="n">
        <f>136735000</f>
        <v>1.36735E8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415</f>
        <v>415.0</v>
      </c>
      <c r="U24" s="24"/>
      <c r="V24" s="26" t="n">
        <f>35</f>
        <v>35.0</v>
      </c>
      <c r="W24" s="25"/>
      <c r="X24" s="26" t="n">
        <f>450</f>
        <v>450.0</v>
      </c>
      <c r="Y24" s="23"/>
      <c r="Z24" s="26" t="n">
        <f>3321</f>
        <v>3321.0</v>
      </c>
      <c r="AA24" s="24"/>
      <c r="AB24" s="26" t="n">
        <f>1260</f>
        <v>1260.0</v>
      </c>
      <c r="AC24" s="25"/>
      <c r="AD24" s="26" t="n">
        <f>4581</f>
        <v>4581.0</v>
      </c>
    </row>
    <row r="25">
      <c r="A25" s="21" t="s">
        <v>45</v>
      </c>
      <c r="B25" s="22" t="s">
        <v>27</v>
      </c>
      <c r="C25" s="22" t="s">
        <v>28</v>
      </c>
      <c r="D25" s="23" t="s">
        <v>42</v>
      </c>
      <c r="E25" s="26" t="n">
        <f>16</f>
        <v>16.0</v>
      </c>
      <c r="F25" s="24"/>
      <c r="G25" s="26" t="n">
        <f>10</f>
        <v>10.0</v>
      </c>
      <c r="H25" s="25" t="s">
        <v>42</v>
      </c>
      <c r="I25" s="26" t="n">
        <f>26</f>
        <v>26.0</v>
      </c>
      <c r="J25" s="23" t="s">
        <v>42</v>
      </c>
      <c r="K25" s="26" t="n">
        <f>1720000</f>
        <v>1720000.0</v>
      </c>
      <c r="L25" s="24"/>
      <c r="M25" s="26" t="n">
        <f>2400000</f>
        <v>2400000.0</v>
      </c>
      <c r="N25" s="25" t="s">
        <v>42</v>
      </c>
      <c r="O25" s="26" t="n">
        <f>4120000</f>
        <v>4120000.0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n">
        <f>5</f>
        <v>5.0</v>
      </c>
      <c r="U25" s="24"/>
      <c r="V25" s="26" t="n">
        <f>5</f>
        <v>5.0</v>
      </c>
      <c r="W25" s="25" t="s">
        <v>42</v>
      </c>
      <c r="X25" s="26" t="n">
        <f>10</f>
        <v>10.0</v>
      </c>
      <c r="Y25" s="23"/>
      <c r="Z25" s="26" t="n">
        <f>3332</f>
        <v>3332.0</v>
      </c>
      <c r="AA25" s="24"/>
      <c r="AB25" s="26" t="n">
        <f>1260</f>
        <v>1260.0</v>
      </c>
      <c r="AC25" s="25"/>
      <c r="AD25" s="26" t="n">
        <f>4592</f>
        <v>4592.0</v>
      </c>
    </row>
    <row r="26">
      <c r="A26" s="21" t="s">
        <v>46</v>
      </c>
      <c r="B26" s="22" t="s">
        <v>27</v>
      </c>
      <c r="C26" s="22" t="s">
        <v>28</v>
      </c>
      <c r="D26" s="23"/>
      <c r="E26" s="26" t="n">
        <f>202</f>
        <v>202.0</v>
      </c>
      <c r="F26" s="24"/>
      <c r="G26" s="26" t="n">
        <f>116</f>
        <v>116.0</v>
      </c>
      <c r="H26" s="25"/>
      <c r="I26" s="26" t="n">
        <f>318</f>
        <v>318.0</v>
      </c>
      <c r="J26" s="23"/>
      <c r="K26" s="26" t="n">
        <f>39810000</f>
        <v>3.981E7</v>
      </c>
      <c r="L26" s="24"/>
      <c r="M26" s="26" t="n">
        <f>33250000</f>
        <v>3.325E7</v>
      </c>
      <c r="N26" s="25"/>
      <c r="O26" s="26" t="n">
        <f>73060000</f>
        <v>7.306E7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 t="s">
        <v>42</v>
      </c>
      <c r="T26" s="26" t="n">
        <f>2</f>
        <v>2.0</v>
      </c>
      <c r="U26" s="24"/>
      <c r="V26" s="26" t="n">
        <f>10</f>
        <v>10.0</v>
      </c>
      <c r="W26" s="25"/>
      <c r="X26" s="26" t="n">
        <f>12</f>
        <v>12.0</v>
      </c>
      <c r="Y26" s="23"/>
      <c r="Z26" s="26" t="n">
        <f>3492</f>
        <v>3492.0</v>
      </c>
      <c r="AA26" s="24"/>
      <c r="AB26" s="26" t="n">
        <f>1287</f>
        <v>1287.0</v>
      </c>
      <c r="AC26" s="25"/>
      <c r="AD26" s="26" t="n">
        <f>4779</f>
        <v>4779.0</v>
      </c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49</v>
      </c>
      <c r="B29" s="22" t="s">
        <v>27</v>
      </c>
      <c r="C29" s="22" t="s">
        <v>28</v>
      </c>
      <c r="D29" s="23"/>
      <c r="E29" s="26" t="n">
        <f>115</f>
        <v>115.0</v>
      </c>
      <c r="F29" s="24" t="s">
        <v>42</v>
      </c>
      <c r="G29" s="26" t="n">
        <f>3</f>
        <v>3.0</v>
      </c>
      <c r="H29" s="25"/>
      <c r="I29" s="26" t="n">
        <f>118</f>
        <v>118.0</v>
      </c>
      <c r="J29" s="23"/>
      <c r="K29" s="26" t="n">
        <f>17320000</f>
        <v>1.732E7</v>
      </c>
      <c r="L29" s="24" t="s">
        <v>42</v>
      </c>
      <c r="M29" s="26" t="n">
        <f>390000</f>
        <v>390000.0</v>
      </c>
      <c r="N29" s="25"/>
      <c r="O29" s="26" t="n">
        <f>17710000</f>
        <v>1.771E7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55</f>
        <v>55.0</v>
      </c>
      <c r="U29" s="24"/>
      <c r="V29" s="26" t="str">
        <f>"－"</f>
        <v>－</v>
      </c>
      <c r="W29" s="25"/>
      <c r="X29" s="26" t="n">
        <f>55</f>
        <v>55.0</v>
      </c>
      <c r="Y29" s="23"/>
      <c r="Z29" s="26" t="n">
        <f>3531</f>
        <v>3531.0</v>
      </c>
      <c r="AA29" s="24"/>
      <c r="AB29" s="26" t="n">
        <f>1290</f>
        <v>1290.0</v>
      </c>
      <c r="AC29" s="25"/>
      <c r="AD29" s="26" t="n">
        <f>4821</f>
        <v>4821.0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190</f>
        <v>190.0</v>
      </c>
      <c r="F30" s="24"/>
      <c r="G30" s="26" t="n">
        <f>35</f>
        <v>35.0</v>
      </c>
      <c r="H30" s="25"/>
      <c r="I30" s="26" t="n">
        <f>225</f>
        <v>225.0</v>
      </c>
      <c r="J30" s="23"/>
      <c r="K30" s="26" t="n">
        <f>17990000</f>
        <v>1.799E7</v>
      </c>
      <c r="L30" s="24"/>
      <c r="M30" s="26" t="n">
        <f>12190000</f>
        <v>1.219E7</v>
      </c>
      <c r="N30" s="25"/>
      <c r="O30" s="26" t="n">
        <f>30180000</f>
        <v>3.018E7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n">
        <f>90</f>
        <v>90.0</v>
      </c>
      <c r="U30" s="24"/>
      <c r="V30" s="26" t="str">
        <f>"－"</f>
        <v>－</v>
      </c>
      <c r="W30" s="25"/>
      <c r="X30" s="26" t="n">
        <f>90</f>
        <v>90.0</v>
      </c>
      <c r="Y30" s="23"/>
      <c r="Z30" s="26" t="n">
        <f>3604</f>
        <v>3604.0</v>
      </c>
      <c r="AA30" s="24"/>
      <c r="AB30" s="26" t="n">
        <f>1295</f>
        <v>1295.0</v>
      </c>
      <c r="AC30" s="25"/>
      <c r="AD30" s="26" t="n">
        <f>4899</f>
        <v>4899.0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142</f>
        <v>142.0</v>
      </c>
      <c r="F31" s="24"/>
      <c r="G31" s="26" t="n">
        <f>21</f>
        <v>21.0</v>
      </c>
      <c r="H31" s="25"/>
      <c r="I31" s="26" t="n">
        <f>163</f>
        <v>163.0</v>
      </c>
      <c r="J31" s="23"/>
      <c r="K31" s="26" t="n">
        <f>7650000</f>
        <v>7650000.0</v>
      </c>
      <c r="L31" s="24"/>
      <c r="M31" s="26" t="n">
        <f>4180000</f>
        <v>4180000.0</v>
      </c>
      <c r="N31" s="25"/>
      <c r="O31" s="26" t="n">
        <f>11830000</f>
        <v>1.183E7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n">
        <f>103</f>
        <v>103.0</v>
      </c>
      <c r="U31" s="24"/>
      <c r="V31" s="26" t="n">
        <f>5</f>
        <v>5.0</v>
      </c>
      <c r="W31" s="25"/>
      <c r="X31" s="26" t="n">
        <f>108</f>
        <v>108.0</v>
      </c>
      <c r="Y31" s="23"/>
      <c r="Z31" s="26" t="n">
        <f>3652</f>
        <v>3652.0</v>
      </c>
      <c r="AA31" s="24"/>
      <c r="AB31" s="26" t="n">
        <f>1313</f>
        <v>1313.0</v>
      </c>
      <c r="AC31" s="25"/>
      <c r="AD31" s="26" t="n">
        <f>4965</f>
        <v>4965.0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 t="n">
        <f>129</f>
        <v>129.0</v>
      </c>
      <c r="F33" s="24"/>
      <c r="G33" s="26" t="n">
        <f>23</f>
        <v>23.0</v>
      </c>
      <c r="H33" s="25"/>
      <c r="I33" s="26" t="n">
        <f>152</f>
        <v>152.0</v>
      </c>
      <c r="J33" s="23"/>
      <c r="K33" s="26" t="n">
        <f>22010000</f>
        <v>2.201E7</v>
      </c>
      <c r="L33" s="24"/>
      <c r="M33" s="26" t="n">
        <f>2270000</f>
        <v>2270000.0</v>
      </c>
      <c r="N33" s="25"/>
      <c r="O33" s="26" t="n">
        <f>24280000</f>
        <v>2.428E7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n">
        <f>22</f>
        <v>22.0</v>
      </c>
      <c r="U33" s="24"/>
      <c r="V33" s="26" t="str">
        <f>"－"</f>
        <v>－</v>
      </c>
      <c r="W33" s="25"/>
      <c r="X33" s="26" t="n">
        <f>22</f>
        <v>22.0</v>
      </c>
      <c r="Y33" s="23"/>
      <c r="Z33" s="26" t="n">
        <f>3647</f>
        <v>3647.0</v>
      </c>
      <c r="AA33" s="24"/>
      <c r="AB33" s="26" t="n">
        <f>1309</f>
        <v>1309.0</v>
      </c>
      <c r="AC33" s="25"/>
      <c r="AD33" s="26" t="n">
        <f>4956</f>
        <v>4956.0</v>
      </c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56</v>
      </c>
      <c r="B36" s="22" t="s">
        <v>27</v>
      </c>
      <c r="C36" s="22" t="s">
        <v>28</v>
      </c>
      <c r="D36" s="23"/>
      <c r="E36" s="26" t="n">
        <f>53</f>
        <v>53.0</v>
      </c>
      <c r="F36" s="24"/>
      <c r="G36" s="26" t="n">
        <f>102</f>
        <v>102.0</v>
      </c>
      <c r="H36" s="25"/>
      <c r="I36" s="26" t="n">
        <f>155</f>
        <v>155.0</v>
      </c>
      <c r="J36" s="23"/>
      <c r="K36" s="26" t="n">
        <f>3850000</f>
        <v>3850000.0</v>
      </c>
      <c r="L36" s="24"/>
      <c r="M36" s="26" t="n">
        <f>8160000</f>
        <v>8160000.0</v>
      </c>
      <c r="N36" s="25"/>
      <c r="O36" s="26" t="n">
        <f>12010000</f>
        <v>1.201E7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n">
        <f>40</f>
        <v>40.0</v>
      </c>
      <c r="U36" s="24"/>
      <c r="V36" s="26" t="n">
        <f>3</f>
        <v>3.0</v>
      </c>
      <c r="W36" s="25"/>
      <c r="X36" s="26" t="n">
        <f>43</f>
        <v>43.0</v>
      </c>
      <c r="Y36" s="23"/>
      <c r="Z36" s="26" t="n">
        <f>3629</f>
        <v>3629.0</v>
      </c>
      <c r="AA36" s="24"/>
      <c r="AB36" s="26" t="n">
        <f>1385</f>
        <v>1385.0</v>
      </c>
      <c r="AC36" s="25"/>
      <c r="AD36" s="26" t="n">
        <f>5014</f>
        <v>5014.0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210</f>
        <v>210.0</v>
      </c>
      <c r="F37" s="24"/>
      <c r="G37" s="26" t="n">
        <f>95</f>
        <v>95.0</v>
      </c>
      <c r="H37" s="25"/>
      <c r="I37" s="26" t="n">
        <f>305</f>
        <v>305.0</v>
      </c>
      <c r="J37" s="23"/>
      <c r="K37" s="26" t="n">
        <f>7820000</f>
        <v>7820000.0</v>
      </c>
      <c r="L37" s="24"/>
      <c r="M37" s="26" t="n">
        <f>7630000</f>
        <v>7630000.0</v>
      </c>
      <c r="N37" s="25"/>
      <c r="O37" s="26" t="n">
        <f>15450000</f>
        <v>1.545E7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n">
        <f>60</f>
        <v>60.0</v>
      </c>
      <c r="U37" s="24"/>
      <c r="V37" s="26" t="n">
        <f>10</f>
        <v>10.0</v>
      </c>
      <c r="W37" s="25"/>
      <c r="X37" s="26" t="n">
        <f>70</f>
        <v>70.0</v>
      </c>
      <c r="Y37" s="23"/>
      <c r="Z37" s="26" t="n">
        <f>3767</f>
        <v>3767.0</v>
      </c>
      <c r="AA37" s="24" t="s">
        <v>38</v>
      </c>
      <c r="AB37" s="26" t="n">
        <f>1399</f>
        <v>1399.0</v>
      </c>
      <c r="AC37" s="25"/>
      <c r="AD37" s="26" t="n">
        <f>5166</f>
        <v>5166.0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139</f>
        <v>139.0</v>
      </c>
      <c r="F38" s="24"/>
      <c r="G38" s="26" t="n">
        <f>24</f>
        <v>24.0</v>
      </c>
      <c r="H38" s="25"/>
      <c r="I38" s="26" t="n">
        <f>163</f>
        <v>163.0</v>
      </c>
      <c r="J38" s="23"/>
      <c r="K38" s="26" t="n">
        <f>7090000</f>
        <v>7090000.0</v>
      </c>
      <c r="L38" s="24"/>
      <c r="M38" s="26" t="n">
        <f>1860000</f>
        <v>1860000.0</v>
      </c>
      <c r="N38" s="25"/>
      <c r="O38" s="26" t="n">
        <f>8950000</f>
        <v>8950000.0</v>
      </c>
      <c r="P38" s="27" t="str">
        <f>"－"</f>
        <v>－</v>
      </c>
      <c r="Q38" s="28" t="n">
        <f>36</f>
        <v>36.0</v>
      </c>
      <c r="R38" s="29" t="n">
        <f>36</f>
        <v>36.0</v>
      </c>
      <c r="S38" s="23"/>
      <c r="T38" s="26" t="n">
        <f>60</f>
        <v>60.0</v>
      </c>
      <c r="U38" s="24"/>
      <c r="V38" s="26" t="str">
        <f>"－"</f>
        <v>－</v>
      </c>
      <c r="W38" s="25"/>
      <c r="X38" s="26" t="n">
        <f>60</f>
        <v>60.0</v>
      </c>
      <c r="Y38" s="23" t="s">
        <v>38</v>
      </c>
      <c r="Z38" s="26" t="n">
        <f>3842</f>
        <v>3842.0</v>
      </c>
      <c r="AA38" s="24"/>
      <c r="AB38" s="26" t="n">
        <f>1379</f>
        <v>1379.0</v>
      </c>
      <c r="AC38" s="25" t="s">
        <v>38</v>
      </c>
      <c r="AD38" s="26" t="n">
        <f>5221</f>
        <v>5221.0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357</f>
        <v>357.0</v>
      </c>
      <c r="F39" s="24"/>
      <c r="G39" s="26" t="n">
        <f>45</f>
        <v>45.0</v>
      </c>
      <c r="H39" s="25"/>
      <c r="I39" s="26" t="n">
        <f>402</f>
        <v>402.0</v>
      </c>
      <c r="J39" s="23"/>
      <c r="K39" s="26" t="n">
        <f>11890000</f>
        <v>1.189E7</v>
      </c>
      <c r="L39" s="24"/>
      <c r="M39" s="26" t="n">
        <f>5780000</f>
        <v>5780000.0</v>
      </c>
      <c r="N39" s="25"/>
      <c r="O39" s="26" t="n">
        <f>17670000</f>
        <v>1.767E7</v>
      </c>
      <c r="P39" s="27" t="n">
        <f>4</f>
        <v>4.0</v>
      </c>
      <c r="Q39" s="28" t="n">
        <f>1339</f>
        <v>1339.0</v>
      </c>
      <c r="R39" s="29" t="n">
        <f>1343</f>
        <v>1343.0</v>
      </c>
      <c r="S39" s="23"/>
      <c r="T39" s="26" t="n">
        <f>15</f>
        <v>15.0</v>
      </c>
      <c r="U39" s="24"/>
      <c r="V39" s="26" t="str">
        <f>"－"</f>
        <v>－</v>
      </c>
      <c r="W39" s="25"/>
      <c r="X39" s="26" t="n">
        <f>15</f>
        <v>15.0</v>
      </c>
      <c r="Y39" s="23" t="s">
        <v>42</v>
      </c>
      <c r="Z39" s="26" t="n">
        <f>227</f>
        <v>227.0</v>
      </c>
      <c r="AA39" s="24" t="s">
        <v>42</v>
      </c>
      <c r="AB39" s="26" t="n">
        <f>3</f>
        <v>3.0</v>
      </c>
      <c r="AC39" s="25" t="s">
        <v>42</v>
      </c>
      <c r="AD39" s="26" t="n">
        <f>230</f>
        <v>230.0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