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\\172.20.2.11\share\10_BO-X\999_個人フォルダ\IKI高野\新商品追加対応\短期金利\製造\dm0031\"/>
    </mc:Choice>
  </mc:AlternateContent>
  <xr:revisionPtr documentId="13_ncr:1_{B7FAA562-668A-4C5B-9F5B-CD70573F4F40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BO_DM0031" r:id="rId1" sheetId="10"/>
  </sheets>
  <definedNames>
    <definedName localSheetId="0" name="_xlnm.Print_Titles">BO_DM0031!$3:$5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<sst xmlns="http://schemas.openxmlformats.org/spreadsheetml/2006/main" count="498" uniqueCount="59">
  <si>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</si>
  <si>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</si>
  <si>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</si>
  <si>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</si>
  <si>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</si>
  <si>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</si>
  <si>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</si>
  <si>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</si>
  <si>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</si>
  <si>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1"/>
  </si>
  <si>
    <t>Trading Volume</t>
    <phoneticPr fontId="4"/>
  </si>
  <si>
    <t>Products</t>
    <phoneticPr fontId="91"/>
  </si>
  <si>
    <t>（単位 units. 円 ￥.）</t>
    <phoneticPr fontId="4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</si>
  <si>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</si>
  <si>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国債先物・金利先物取引取引状況（日別）</t>
    <phoneticPr fontId="4"/>
  </si>
  <si>
    <t>Trading of JGB Futures・Interest Rate Futures(Daily)</t>
    <phoneticPr fontId="4"/>
  </si>
  <si>
    <t>11.1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</si>
  <si>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</si>
  <si>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</si>
  <si>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</si>
  <si>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</si>
  <si>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</si>
  <si>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</si>
  <si>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</si>
  <si>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</si>
  <si>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</si>
  <si>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</si>
  <si>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</si>
  <si>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</si>
  <si>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</si>
  <si>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</si>
  <si>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</si>
  <si>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</si>
  <si>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</si>
  <si>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</si>
  <si>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</si>
  <si>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</si>
  <si>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</si>
  <si>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</si>
  <si>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</si>
  <si>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</si>
  <si>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</si>
  <si>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</si>
  <si>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</si>
  <si>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</si>
  <si>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</si>
  <si>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</si>
  <si>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</si>
  <si>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</si>
  <si>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長期国債先物</t>
  </si>
  <si>
    <t>10-year JGB Futures</t>
  </si>
  <si>
    <t>●</t>
  </si>
  <si>
    <t>◎</t>
  </si>
  <si>
    <t>長期国債先物（現金決済型ミニ）</t>
  </si>
  <si>
    <t>mini-10-year JGB Futures (Cash-Settled)</t>
  </si>
  <si>
    <t>超長期国債先物（ミニ）</t>
  </si>
  <si>
    <t>mini-20-year JGB Futures</t>
  </si>
  <si>
    <t>TONA3か月金利先物</t>
  </si>
  <si>
    <t>3-Month TONA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</si>
</sst>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2" numFmtId="0">
      <alignment vertical="center"/>
    </xf>
    <xf applyAlignment="0" applyFill="0" applyNumberFormat="0" applyProtection="0" borderId="17" fillId="0" fontId="93" numFmtId="0">
      <alignment vertical="center"/>
    </xf>
    <xf applyAlignment="0" applyFill="0" applyNumberFormat="0" applyProtection="0" borderId="18" fillId="0" fontId="94" numFmtId="0">
      <alignment vertical="center"/>
    </xf>
    <xf applyAlignment="0" applyFill="0" applyNumberFormat="0" applyProtection="0" borderId="19" fillId="0" fontId="95" numFmtId="0">
      <alignment vertical="center"/>
    </xf>
    <xf applyAlignment="0" applyBorder="0" applyFill="0" applyNumberFormat="0" applyProtection="0" borderId="0" fillId="0" fontId="95" numFmtId="0">
      <alignment vertical="center"/>
    </xf>
    <xf applyAlignment="0" applyBorder="0" applyNumberFormat="0" applyProtection="0" borderId="0" fillId="28" fontId="96" numFmtId="0">
      <alignment vertical="center"/>
    </xf>
    <xf applyAlignment="0" applyBorder="0" applyNumberFormat="0" applyProtection="0" borderId="0" fillId="29" fontId="97" numFmtId="0">
      <alignment vertical="center"/>
    </xf>
    <xf applyAlignment="0" applyBorder="0" applyNumberFormat="0" applyProtection="0" borderId="0" fillId="30" fontId="98" numFmtId="0">
      <alignment vertical="center"/>
    </xf>
    <xf applyAlignment="0" applyNumberFormat="0" applyProtection="0" borderId="20" fillId="31" fontId="99" numFmtId="0">
      <alignment vertical="center"/>
    </xf>
    <xf applyAlignment="0" applyNumberFormat="0" applyProtection="0" borderId="21" fillId="32" fontId="100" numFmtId="0">
      <alignment vertical="center"/>
    </xf>
    <xf applyAlignment="0" applyNumberFormat="0" applyProtection="0" borderId="20" fillId="32" fontId="101" numFmtId="0">
      <alignment vertical="center"/>
    </xf>
    <xf applyAlignment="0" applyFill="0" applyNumberFormat="0" applyProtection="0" borderId="22" fillId="0" fontId="102" numFmtId="0">
      <alignment vertical="center"/>
    </xf>
    <xf applyAlignment="0" applyNumberFormat="0" applyProtection="0" borderId="23" fillId="33" fontId="103" numFmtId="0">
      <alignment vertical="center"/>
    </xf>
    <xf applyAlignment="0" applyBorder="0" applyFill="0" applyNumberFormat="0" applyProtection="0" borderId="0" fillId="0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Fill="0" applyNumberFormat="0" applyProtection="0" borderId="25" fillId="0" fontId="106" numFmtId="0">
      <alignment vertical="center"/>
    </xf>
    <xf applyAlignment="0" applyBorder="0" applyNumberFormat="0" applyProtection="0" borderId="0" fillId="35" fontId="107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7" numFmtId="0">
      <alignment vertical="center"/>
    </xf>
    <xf applyAlignment="0" applyBorder="0" applyNumberFormat="0" applyProtection="0" borderId="0" fillId="39" fontId="107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7" numFmtId="0">
      <alignment vertical="center"/>
    </xf>
    <xf applyAlignment="0" applyBorder="0" applyNumberFormat="0" applyProtection="0" borderId="0" fillId="43" fontId="107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7" numFmtId="0">
      <alignment vertical="center"/>
    </xf>
    <xf applyAlignment="0" applyBorder="0" applyNumberFormat="0" applyProtection="0" borderId="0" fillId="47" fontId="107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7" numFmtId="0">
      <alignment vertical="center"/>
    </xf>
    <xf applyAlignment="0" applyBorder="0" applyNumberFormat="0" applyProtection="0" borderId="0" fillId="51" fontId="107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7" numFmtId="0">
      <alignment vertical="center"/>
    </xf>
    <xf applyAlignment="0" applyBorder="0" applyNumberFormat="0" applyProtection="0" borderId="0" fillId="55" fontId="107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7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6">
    <xf borderId="0" fillId="0" fontId="0" numFmtId="0" xfId="0"/>
    <xf applyFont="1" borderId="0" fillId="0" fontId="109" numFmtId="0" xfId="1937">
      <alignment vertical="center"/>
    </xf>
    <xf applyAlignment="1" applyBorder="1" applyFont="1" applyNumberFormat="1" borderId="16" fillId="0" fontId="5" numFmtId="49" xfId="1937">
      <alignment horizontal="right" vertical="top" wrapText="1"/>
    </xf>
    <xf applyAlignment="1" applyBorder="1" applyFont="1" applyNumberFormat="1" borderId="16" fillId="0" fontId="5" numFmtId="49" xfId="1937">
      <alignment horizontal="left" vertical="top" wrapText="1"/>
    </xf>
    <xf applyAlignment="1" applyBorder="1" applyFont="1" applyNumberFormat="1" borderId="26" fillId="0" fontId="5" numFmtId="49" xfId="1937">
      <alignment horizontal="center" vertical="top" wrapText="1"/>
    </xf>
    <xf applyAlignment="1" applyBorder="1" applyFont="1" applyNumberFormat="1" borderId="27" fillId="0" fontId="5" numFmtId="3" quotePrefix="1" xfId="1937">
      <alignment horizontal="right" vertical="top" wrapText="1"/>
    </xf>
    <xf applyAlignment="1" applyBorder="1" applyFont="1" borderId="15" fillId="0" fontId="15" numFmtId="0" xfId="0">
      <alignment vertical="center"/>
    </xf>
    <xf applyAlignment="1" applyBorder="1" applyFont="1" borderId="15" fillId="0" fontId="5" numFmtId="0" xfId="1937">
      <alignment vertical="center" wrapText="1"/>
    </xf>
    <xf applyAlignment="1" applyFont="1" borderId="0" fillId="0" fontId="5" numFmtId="0" xfId="1937">
      <alignment horizontal="right" vertical="center"/>
    </xf>
    <xf applyAlignment="1" applyBorder="1" applyFont="1" borderId="16" fillId="0" fontId="5" numFmtId="0" xfId="1937">
      <alignment horizontal="center" vertical="center" wrapText="1"/>
    </xf>
    <xf applyAlignment="1" applyFont="1" borderId="0" fillId="0" fontId="108" numFmtId="0" xfId="1937">
      <alignment horizontal="left" vertical="center" wrapText="1"/>
    </xf>
    <xf applyAlignment="1" applyBorder="1" applyFont="1" borderId="28" fillId="0" fontId="5" numFmtId="0" xfId="1937">
      <alignment horizontal="center" vertical="center" wrapText="1"/>
    </xf>
    <xf applyAlignment="1" applyBorder="1" applyFont="1" borderId="29" fillId="0" fontId="5" numFmtId="0" xfId="1937">
      <alignment horizontal="center" vertical="center" wrapText="1"/>
    </xf>
    <xf applyAlignment="1" applyBorder="1" applyFont="1" borderId="16" fillId="0" fontId="5" numFmtId="0" xfId="1937">
      <alignment horizontal="center" vertical="center" wrapText="1"/>
    </xf>
    <xf applyAlignment="1" applyBorder="1" applyFont="1" borderId="26" fillId="0" fontId="5" numFmtId="0" xfId="1937">
      <alignment horizontal="center" vertical="center" wrapText="1"/>
    </xf>
    <xf applyAlignment="1" applyBorder="1" applyFont="1" borderId="27" fillId="0" fontId="5" numFmtId="0" xfId="1937">
      <alignment horizontal="center" vertical="center" wrapText="1"/>
    </xf>
  </cellXfs>
  <cellStyles count="1980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builtinId="30" customBuiltin="1" name="20% - アクセント 1" xfId="1955"/>
    <cellStyle name="20% - アクセント 1 2" xfId="26" xr:uid="{00000000-0005-0000-0000-00000A000000}"/>
    <cellStyle name="20% - アクセント 1 3" xfId="27" xr:uid="{00000000-0005-0000-0000-00000B000000}"/>
    <cellStyle name="20% - アクセント 1 4" xfId="28" xr:uid="{00000000-0005-0000-0000-00000C000000}"/>
    <cellStyle name="20% - アクセント 1 5" xfId="29" xr:uid="{00000000-0005-0000-0000-00000D000000}"/>
    <cellStyle name="20% - アクセント 1 6" xfId="30" xr:uid="{00000000-0005-0000-0000-00000E000000}"/>
    <cellStyle name="20% - アクセント 1 7" xfId="31" xr:uid="{00000000-0005-0000-0000-00000F000000}"/>
    <cellStyle name="20% - アクセント 1 8" xfId="32" xr:uid="{00000000-0005-0000-0000-000010000000}"/>
    <cellStyle name="20% - アクセント 1 9" xfId="33" xr:uid="{00000000-0005-0000-0000-000011000000}"/>
    <cellStyle builtinId="34" customBuiltin="1" name="20% - アクセント 2" xfId="1959"/>
    <cellStyle name="20% - アクセント 2 2" xfId="34" xr:uid="{00000000-0005-0000-0000-000013000000}"/>
    <cellStyle name="20% - アクセント 2 3" xfId="35" xr:uid="{00000000-0005-0000-0000-000014000000}"/>
    <cellStyle name="20% - アクセント 2 4" xfId="36" xr:uid="{00000000-0005-0000-0000-000015000000}"/>
    <cellStyle name="20% - アクセント 2 5" xfId="37" xr:uid="{00000000-0005-0000-0000-000016000000}"/>
    <cellStyle name="20% - アクセント 2 6" xfId="38" xr:uid="{00000000-0005-0000-0000-000017000000}"/>
    <cellStyle name="20% - アクセント 2 7" xfId="39" xr:uid="{00000000-0005-0000-0000-000018000000}"/>
    <cellStyle name="20% - アクセント 2 8" xfId="40" xr:uid="{00000000-0005-0000-0000-000019000000}"/>
    <cellStyle name="20% - アクセント 2 9" xfId="41" xr:uid="{00000000-0005-0000-0000-00001A000000}"/>
    <cellStyle builtinId="38" customBuiltin="1" name="20% - アクセント 3" xfId="1963"/>
    <cellStyle name="20% - アクセント 3 2" xfId="42" xr:uid="{00000000-0005-0000-0000-00001C000000}"/>
    <cellStyle name="20% - アクセント 3 3" xfId="43" xr:uid="{00000000-0005-0000-0000-00001D000000}"/>
    <cellStyle name="20% - アクセント 3 4" xfId="44" xr:uid="{00000000-0005-0000-0000-00001E000000}"/>
    <cellStyle name="20% - アクセント 3 5" xfId="45" xr:uid="{00000000-0005-0000-0000-00001F000000}"/>
    <cellStyle name="20% - アクセント 3 6" xfId="46" xr:uid="{00000000-0005-0000-0000-000020000000}"/>
    <cellStyle name="20% - アクセント 3 7" xfId="47" xr:uid="{00000000-0005-0000-0000-000021000000}"/>
    <cellStyle name="20% - アクセント 3 8" xfId="48" xr:uid="{00000000-0005-0000-0000-000022000000}"/>
    <cellStyle name="20% - アクセント 3 9" xfId="49" xr:uid="{00000000-0005-0000-0000-000023000000}"/>
    <cellStyle builtinId="42" customBuiltin="1" name="20% - アクセント 4" xfId="1967"/>
    <cellStyle name="20% - アクセント 4 2" xfId="50" xr:uid="{00000000-0005-0000-0000-000025000000}"/>
    <cellStyle name="20% - アクセント 4 3" xfId="51" xr:uid="{00000000-0005-0000-0000-000026000000}"/>
    <cellStyle name="20% - アクセント 4 4" xfId="52" xr:uid="{00000000-0005-0000-0000-000027000000}"/>
    <cellStyle name="20% - アクセント 4 5" xfId="53" xr:uid="{00000000-0005-0000-0000-000028000000}"/>
    <cellStyle name="20% - アクセント 4 6" xfId="54" xr:uid="{00000000-0005-0000-0000-000029000000}"/>
    <cellStyle name="20% - アクセント 4 7" xfId="55" xr:uid="{00000000-0005-0000-0000-00002A000000}"/>
    <cellStyle name="20% - アクセント 4 8" xfId="56" xr:uid="{00000000-0005-0000-0000-00002B000000}"/>
    <cellStyle name="20% - アクセント 4 9" xfId="57" xr:uid="{00000000-0005-0000-0000-00002C000000}"/>
    <cellStyle builtinId="46" customBuiltin="1" name="20% - アクセント 5" xfId="1971"/>
    <cellStyle name="20% - アクセント 5 2" xfId="58" xr:uid="{00000000-0005-0000-0000-00002E000000}"/>
    <cellStyle name="20% - アクセント 5 3" xfId="59" xr:uid="{00000000-0005-0000-0000-00002F000000}"/>
    <cellStyle name="20% - アクセント 5 4" xfId="60" xr:uid="{00000000-0005-0000-0000-000030000000}"/>
    <cellStyle name="20% - アクセント 5 5" xfId="61" xr:uid="{00000000-0005-0000-0000-000031000000}"/>
    <cellStyle name="20% - アクセント 5 6" xfId="62" xr:uid="{00000000-0005-0000-0000-000032000000}"/>
    <cellStyle name="20% - アクセント 5 7" xfId="63" xr:uid="{00000000-0005-0000-0000-000033000000}"/>
    <cellStyle name="20% - アクセント 5 8" xfId="64" xr:uid="{00000000-0005-0000-0000-000034000000}"/>
    <cellStyle name="20% - アクセント 5 9" xfId="65" xr:uid="{00000000-0005-0000-0000-000035000000}"/>
    <cellStyle builtinId="50" customBuiltin="1" name="20% - アクセント 6" xfId="1975"/>
    <cellStyle name="20% - アクセント 6 2" xfId="66" xr:uid="{00000000-0005-0000-0000-000037000000}"/>
    <cellStyle name="20% - アクセント 6 3" xfId="67" xr:uid="{00000000-0005-0000-0000-000038000000}"/>
    <cellStyle name="20% - アクセント 6 4" xfId="68" xr:uid="{00000000-0005-0000-0000-000039000000}"/>
    <cellStyle name="20% - アクセント 6 5" xfId="69" xr:uid="{00000000-0005-0000-0000-00003A000000}"/>
    <cellStyle name="20% - アクセント 6 6" xfId="70" xr:uid="{00000000-0005-0000-0000-00003B000000}"/>
    <cellStyle name="20% - アクセント 6 7" xfId="71" xr:uid="{00000000-0005-0000-0000-00003C000000}"/>
    <cellStyle name="20% - アクセント 6 8" xfId="72" xr:uid="{00000000-0005-0000-0000-00003D000000}"/>
    <cellStyle name="20% - アクセント 6 9" xfId="73" xr:uid="{00000000-0005-0000-0000-00003E000000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builtinId="31" customBuiltin="1" name="40% - アクセント 1" xfId="1956"/>
    <cellStyle name="40% - アクセント 1 2" xfId="80" xr:uid="{00000000-0005-0000-0000-000046000000}"/>
    <cellStyle name="40% - アクセント 1 3" xfId="81" xr:uid="{00000000-0005-0000-0000-000047000000}"/>
    <cellStyle name="40% - アクセント 1 4" xfId="82" xr:uid="{00000000-0005-0000-0000-000048000000}"/>
    <cellStyle name="40% - アクセント 1 5" xfId="83" xr:uid="{00000000-0005-0000-0000-000049000000}"/>
    <cellStyle name="40% - アクセント 1 6" xfId="84" xr:uid="{00000000-0005-0000-0000-00004A000000}"/>
    <cellStyle name="40% - アクセント 1 7" xfId="85" xr:uid="{00000000-0005-0000-0000-00004B000000}"/>
    <cellStyle name="40% - アクセント 1 8" xfId="86" xr:uid="{00000000-0005-0000-0000-00004C000000}"/>
    <cellStyle name="40% - アクセント 1 9" xfId="87" xr:uid="{00000000-0005-0000-0000-00004D000000}"/>
    <cellStyle builtinId="35" customBuiltin="1" name="40% - アクセント 2" xfId="1960"/>
    <cellStyle name="40% - アクセント 2 2" xfId="88" xr:uid="{00000000-0005-0000-0000-00004F000000}"/>
    <cellStyle name="40% - アクセント 2 3" xfId="89" xr:uid="{00000000-0005-0000-0000-000050000000}"/>
    <cellStyle name="40% - アクセント 2 4" xfId="90" xr:uid="{00000000-0005-0000-0000-000051000000}"/>
    <cellStyle name="40% - アクセント 2 5" xfId="91" xr:uid="{00000000-0005-0000-0000-000052000000}"/>
    <cellStyle name="40% - アクセント 2 6" xfId="92" xr:uid="{00000000-0005-0000-0000-000053000000}"/>
    <cellStyle name="40% - アクセント 2 7" xfId="93" xr:uid="{00000000-0005-0000-0000-000054000000}"/>
    <cellStyle name="40% - アクセント 2 8" xfId="94" xr:uid="{00000000-0005-0000-0000-000055000000}"/>
    <cellStyle name="40% - アクセント 2 9" xfId="95" xr:uid="{00000000-0005-0000-0000-000056000000}"/>
    <cellStyle builtinId="39" customBuiltin="1" name="40% - アクセント 3" xfId="1964"/>
    <cellStyle name="40% - アクセント 3 2" xfId="96" xr:uid="{00000000-0005-0000-0000-000058000000}"/>
    <cellStyle name="40% - アクセント 3 3" xfId="97" xr:uid="{00000000-0005-0000-0000-000059000000}"/>
    <cellStyle name="40% - アクセント 3 4" xfId="98" xr:uid="{00000000-0005-0000-0000-00005A000000}"/>
    <cellStyle name="40% - アクセント 3 5" xfId="99" xr:uid="{00000000-0005-0000-0000-00005B000000}"/>
    <cellStyle name="40% - アクセント 3 6" xfId="100" xr:uid="{00000000-0005-0000-0000-00005C000000}"/>
    <cellStyle name="40% - アクセント 3 7" xfId="101" xr:uid="{00000000-0005-0000-0000-00005D000000}"/>
    <cellStyle name="40% - アクセント 3 8" xfId="102" xr:uid="{00000000-0005-0000-0000-00005E000000}"/>
    <cellStyle name="40% - アクセント 3 9" xfId="103" xr:uid="{00000000-0005-0000-0000-00005F000000}"/>
    <cellStyle builtinId="43" customBuiltin="1" name="40% - アクセント 4" xfId="1968"/>
    <cellStyle name="40% - アクセント 4 2" xfId="104" xr:uid="{00000000-0005-0000-0000-000061000000}"/>
    <cellStyle name="40% - アクセント 4 3" xfId="105" xr:uid="{00000000-0005-0000-0000-000062000000}"/>
    <cellStyle name="40% - アクセント 4 4" xfId="106" xr:uid="{00000000-0005-0000-0000-000063000000}"/>
    <cellStyle name="40% - アクセント 4 5" xfId="107" xr:uid="{00000000-0005-0000-0000-000064000000}"/>
    <cellStyle name="40% - アクセント 4 6" xfId="108" xr:uid="{00000000-0005-0000-0000-000065000000}"/>
    <cellStyle name="40% - アクセント 4 7" xfId="109" xr:uid="{00000000-0005-0000-0000-000066000000}"/>
    <cellStyle name="40% - アクセント 4 8" xfId="110" xr:uid="{00000000-0005-0000-0000-000067000000}"/>
    <cellStyle name="40% - アクセント 4 9" xfId="111" xr:uid="{00000000-0005-0000-0000-000068000000}"/>
    <cellStyle builtinId="47" customBuiltin="1" name="40% - アクセント 5" xfId="1972"/>
    <cellStyle name="40% - アクセント 5 2" xfId="112" xr:uid="{00000000-0005-0000-0000-00006A000000}"/>
    <cellStyle name="40% - アクセント 5 3" xfId="113" xr:uid="{00000000-0005-0000-0000-00006B000000}"/>
    <cellStyle name="40% - アクセント 5 4" xfId="114" xr:uid="{00000000-0005-0000-0000-00006C000000}"/>
    <cellStyle name="40% - アクセント 5 5" xfId="115" xr:uid="{00000000-0005-0000-0000-00006D000000}"/>
    <cellStyle name="40% - アクセント 5 6" xfId="116" xr:uid="{00000000-0005-0000-0000-00006E000000}"/>
    <cellStyle name="40% - アクセント 5 7" xfId="117" xr:uid="{00000000-0005-0000-0000-00006F000000}"/>
    <cellStyle name="40% - アクセント 5 8" xfId="118" xr:uid="{00000000-0005-0000-0000-000070000000}"/>
    <cellStyle name="40% - アクセント 5 9" xfId="119" xr:uid="{00000000-0005-0000-0000-000071000000}"/>
    <cellStyle builtinId="51" customBuiltin="1" name="40% - アクセント 6" xfId="1976"/>
    <cellStyle name="40% - アクセント 6 2" xfId="120" xr:uid="{00000000-0005-0000-0000-000073000000}"/>
    <cellStyle name="40% - アクセント 6 3" xfId="121" xr:uid="{00000000-0005-0000-0000-000074000000}"/>
    <cellStyle name="40% - アクセント 6 4" xfId="122" xr:uid="{00000000-0005-0000-0000-000075000000}"/>
    <cellStyle name="40% - アクセント 6 5" xfId="123" xr:uid="{00000000-0005-0000-0000-000076000000}"/>
    <cellStyle name="40% - アクセント 6 6" xfId="124" xr:uid="{00000000-0005-0000-0000-000077000000}"/>
    <cellStyle name="40% - アクセント 6 7" xfId="125" xr:uid="{00000000-0005-0000-0000-000078000000}"/>
    <cellStyle name="40% - アクセント 6 8" xfId="126" xr:uid="{00000000-0005-0000-0000-000079000000}"/>
    <cellStyle name="40% - アクセント 6 9" xfId="127" xr:uid="{00000000-0005-0000-0000-00007A000000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builtinId="32" customBuiltin="1" name="60% - アクセント 1" xfId="1957"/>
    <cellStyle name="60% - アクセント 1 2" xfId="134" xr:uid="{00000000-0005-0000-0000-000082000000}"/>
    <cellStyle name="60% - アクセント 1 3" xfId="135" xr:uid="{00000000-0005-0000-0000-000083000000}"/>
    <cellStyle name="60% - アクセント 1 4" xfId="136" xr:uid="{00000000-0005-0000-0000-000084000000}"/>
    <cellStyle name="60% - アクセント 1 5" xfId="137" xr:uid="{00000000-0005-0000-0000-000085000000}"/>
    <cellStyle name="60% - アクセント 1 6" xfId="138" xr:uid="{00000000-0005-0000-0000-000086000000}"/>
    <cellStyle name="60% - アクセント 1 7" xfId="139" xr:uid="{00000000-0005-0000-0000-000087000000}"/>
    <cellStyle name="60% - アクセント 1 8" xfId="140" xr:uid="{00000000-0005-0000-0000-000088000000}"/>
    <cellStyle name="60% - アクセント 1 9" xfId="141" xr:uid="{00000000-0005-0000-0000-000089000000}"/>
    <cellStyle builtinId="36" customBuiltin="1" name="60% - アクセント 2" xfId="1961"/>
    <cellStyle name="60% - アクセント 2 2" xfId="142" xr:uid="{00000000-0005-0000-0000-00008B000000}"/>
    <cellStyle name="60% - アクセント 2 3" xfId="143" xr:uid="{00000000-0005-0000-0000-00008C000000}"/>
    <cellStyle name="60% - アクセント 2 4" xfId="144" xr:uid="{00000000-0005-0000-0000-00008D000000}"/>
    <cellStyle name="60% - アクセント 2 5" xfId="145" xr:uid="{00000000-0005-0000-0000-00008E000000}"/>
    <cellStyle name="60% - アクセント 2 6" xfId="146" xr:uid="{00000000-0005-0000-0000-00008F000000}"/>
    <cellStyle name="60% - アクセント 2 7" xfId="147" xr:uid="{00000000-0005-0000-0000-000090000000}"/>
    <cellStyle name="60% - アクセント 2 8" xfId="148" xr:uid="{00000000-0005-0000-0000-000091000000}"/>
    <cellStyle name="60% - アクセント 2 9" xfId="149" xr:uid="{00000000-0005-0000-0000-000092000000}"/>
    <cellStyle builtinId="40" customBuiltin="1" name="60% - アクセント 3" xfId="1965"/>
    <cellStyle name="60% - アクセント 3 2" xfId="150" xr:uid="{00000000-0005-0000-0000-000094000000}"/>
    <cellStyle name="60% - アクセント 3 3" xfId="151" xr:uid="{00000000-0005-0000-0000-000095000000}"/>
    <cellStyle name="60% - アクセント 3 4" xfId="152" xr:uid="{00000000-0005-0000-0000-000096000000}"/>
    <cellStyle name="60% - アクセント 3 5" xfId="153" xr:uid="{00000000-0005-0000-0000-000097000000}"/>
    <cellStyle name="60% - アクセント 3 6" xfId="154" xr:uid="{00000000-0005-0000-0000-000098000000}"/>
    <cellStyle name="60% - アクセント 3 7" xfId="155" xr:uid="{00000000-0005-0000-0000-000099000000}"/>
    <cellStyle name="60% - アクセント 3 8" xfId="156" xr:uid="{00000000-0005-0000-0000-00009A000000}"/>
    <cellStyle name="60% - アクセント 3 9" xfId="157" xr:uid="{00000000-0005-0000-0000-00009B000000}"/>
    <cellStyle builtinId="44" customBuiltin="1" name="60% - アクセント 4" xfId="1969"/>
    <cellStyle name="60% - アクセント 4 2" xfId="158" xr:uid="{00000000-0005-0000-0000-00009D000000}"/>
    <cellStyle name="60% - アクセント 4 3" xfId="159" xr:uid="{00000000-0005-0000-0000-00009E000000}"/>
    <cellStyle name="60% - アクセント 4 4" xfId="160" xr:uid="{00000000-0005-0000-0000-00009F000000}"/>
    <cellStyle name="60% - アクセント 4 5" xfId="161" xr:uid="{00000000-0005-0000-0000-0000A0000000}"/>
    <cellStyle name="60% - アクセント 4 6" xfId="162" xr:uid="{00000000-0005-0000-0000-0000A1000000}"/>
    <cellStyle name="60% - アクセント 4 7" xfId="163" xr:uid="{00000000-0005-0000-0000-0000A2000000}"/>
    <cellStyle name="60% - アクセント 4 8" xfId="164" xr:uid="{00000000-0005-0000-0000-0000A3000000}"/>
    <cellStyle name="60% - アクセント 4 9" xfId="165" xr:uid="{00000000-0005-0000-0000-0000A4000000}"/>
    <cellStyle builtinId="48" customBuiltin="1" name="60% - アクセント 5" xfId="1973"/>
    <cellStyle name="60% - アクセント 5 2" xfId="166" xr:uid="{00000000-0005-0000-0000-0000A6000000}"/>
    <cellStyle name="60% - アクセント 5 3" xfId="167" xr:uid="{00000000-0005-0000-0000-0000A7000000}"/>
    <cellStyle name="60% - アクセント 5 4" xfId="168" xr:uid="{00000000-0005-0000-0000-0000A8000000}"/>
    <cellStyle name="60% - アクセント 5 5" xfId="169" xr:uid="{00000000-0005-0000-0000-0000A9000000}"/>
    <cellStyle name="60% - アクセント 5 6" xfId="170" xr:uid="{00000000-0005-0000-0000-0000AA000000}"/>
    <cellStyle name="60% - アクセント 5 7" xfId="171" xr:uid="{00000000-0005-0000-0000-0000AB000000}"/>
    <cellStyle name="60% - アクセント 5 8" xfId="172" xr:uid="{00000000-0005-0000-0000-0000AC000000}"/>
    <cellStyle name="60% - アクセント 5 9" xfId="173" xr:uid="{00000000-0005-0000-0000-0000AD000000}"/>
    <cellStyle builtinId="52" customBuiltin="1" name="60% - アクセント 6" xfId="1977"/>
    <cellStyle name="60% - アクセント 6 2" xfId="174" xr:uid="{00000000-0005-0000-0000-0000AF000000}"/>
    <cellStyle name="60% - アクセント 6 3" xfId="175" xr:uid="{00000000-0005-0000-0000-0000B0000000}"/>
    <cellStyle name="60% - アクセント 6 4" xfId="176" xr:uid="{00000000-0005-0000-0000-0000B1000000}"/>
    <cellStyle name="60% - アクセント 6 5" xfId="177" xr:uid="{00000000-0005-0000-0000-0000B2000000}"/>
    <cellStyle name="60% - アクセント 6 6" xfId="178" xr:uid="{00000000-0005-0000-0000-0000B3000000}"/>
    <cellStyle name="60% - アクセント 6 7" xfId="179" xr:uid="{00000000-0005-0000-0000-0000B4000000}"/>
    <cellStyle name="60% - アクセント 6 8" xfId="180" xr:uid="{00000000-0005-0000-0000-0000B5000000}"/>
    <cellStyle name="60% - アクセント 6 9" xfId="181" xr:uid="{00000000-0005-0000-0000-0000B6000000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_#18-Internet" xfId="6" xr:uid="{00000000-0005-0000-0000-000080010000}"/>
    <cellStyle name="Note" xfId="379" xr:uid="{00000000-0005-0000-0000-000081010000}"/>
    <cellStyle name="Note 2" xfId="380" xr:uid="{00000000-0005-0000-0000-000082010000}"/>
    <cellStyle name="Note 2 2" xfId="381" xr:uid="{00000000-0005-0000-0000-000083010000}"/>
    <cellStyle name="Note 2 2 2" xfId="382" xr:uid="{00000000-0005-0000-0000-000084010000}"/>
    <cellStyle name="Note 2 2 2 2" xfId="383" xr:uid="{00000000-0005-0000-0000-000085010000}"/>
    <cellStyle name="Note 2 2 3" xfId="384" xr:uid="{00000000-0005-0000-0000-000086010000}"/>
    <cellStyle name="Note 2 2 3 2" xfId="385" xr:uid="{00000000-0005-0000-0000-000087010000}"/>
    <cellStyle name="Note 2 2 4" xfId="386" xr:uid="{00000000-0005-0000-0000-000088010000}"/>
    <cellStyle name="Note 2 2 4 2" xfId="387" xr:uid="{00000000-0005-0000-0000-000089010000}"/>
    <cellStyle name="Note 2 2 5" xfId="388" xr:uid="{00000000-0005-0000-0000-00008A010000}"/>
    <cellStyle name="Note 2 2 5 2" xfId="389" xr:uid="{00000000-0005-0000-0000-00008B010000}"/>
    <cellStyle name="Note 2 2 6" xfId="390" xr:uid="{00000000-0005-0000-0000-00008C010000}"/>
    <cellStyle name="Note 2 2 6 2" xfId="391" xr:uid="{00000000-0005-0000-0000-00008D010000}"/>
    <cellStyle name="Note 2 2 7" xfId="392" xr:uid="{00000000-0005-0000-0000-00008E010000}"/>
    <cellStyle name="Note 2 3" xfId="393" xr:uid="{00000000-0005-0000-0000-00008F010000}"/>
    <cellStyle name="Note 2 3 2" xfId="394" xr:uid="{00000000-0005-0000-0000-000090010000}"/>
    <cellStyle name="Note 2 4" xfId="395" xr:uid="{00000000-0005-0000-0000-000091010000}"/>
    <cellStyle name="Note 3" xfId="396" xr:uid="{00000000-0005-0000-0000-000092010000}"/>
    <cellStyle name="Note 3 2" xfId="397" xr:uid="{00000000-0005-0000-0000-000093010000}"/>
    <cellStyle name="Note 3 2 2" xfId="398" xr:uid="{00000000-0005-0000-0000-000094010000}"/>
    <cellStyle name="Note 3 2 2 2" xfId="399" xr:uid="{00000000-0005-0000-0000-000095010000}"/>
    <cellStyle name="Note 3 2 3" xfId="400" xr:uid="{00000000-0005-0000-0000-000096010000}"/>
    <cellStyle name="Note 3 2 3 2" xfId="401" xr:uid="{00000000-0005-0000-0000-000097010000}"/>
    <cellStyle name="Note 3 2 4" xfId="402" xr:uid="{00000000-0005-0000-0000-000098010000}"/>
    <cellStyle name="Note 3 2 4 2" xfId="403" xr:uid="{00000000-0005-0000-0000-000099010000}"/>
    <cellStyle name="Note 3 2 5" xfId="404" xr:uid="{00000000-0005-0000-0000-00009A010000}"/>
    <cellStyle name="Note 3 2 5 2" xfId="405" xr:uid="{00000000-0005-0000-0000-00009B010000}"/>
    <cellStyle name="Note 3 2 6" xfId="406" xr:uid="{00000000-0005-0000-0000-00009C010000}"/>
    <cellStyle name="Note 3 2 6 2" xfId="407" xr:uid="{00000000-0005-0000-0000-00009D010000}"/>
    <cellStyle name="Note 3 2 7" xfId="408" xr:uid="{00000000-0005-0000-0000-00009E010000}"/>
    <cellStyle name="Note 3 3" xfId="409" xr:uid="{00000000-0005-0000-0000-00009F010000}"/>
    <cellStyle name="Note 3 3 2" xfId="410" xr:uid="{00000000-0005-0000-0000-0000A0010000}"/>
    <cellStyle name="Note 3 4" xfId="411" xr:uid="{00000000-0005-0000-0000-0000A1010000}"/>
    <cellStyle name="Note 3 4 2" xfId="412" xr:uid="{00000000-0005-0000-0000-0000A2010000}"/>
    <cellStyle name="Note 3 5" xfId="413" xr:uid="{00000000-0005-0000-0000-0000A3010000}"/>
    <cellStyle name="Note 3 5 2" xfId="414" xr:uid="{00000000-0005-0000-0000-0000A4010000}"/>
    <cellStyle name="Note 3 6" xfId="415" xr:uid="{00000000-0005-0000-0000-0000A5010000}"/>
    <cellStyle name="Note 3 6 2" xfId="416" xr:uid="{00000000-0005-0000-0000-0000A6010000}"/>
    <cellStyle name="Note 3 7" xfId="417" xr:uid="{00000000-0005-0000-0000-0000A7010000}"/>
    <cellStyle name="Note 3 7 2" xfId="418" xr:uid="{00000000-0005-0000-0000-0000A8010000}"/>
    <cellStyle name="Note 3 8" xfId="419" xr:uid="{00000000-0005-0000-0000-0000A9010000}"/>
    <cellStyle name="Note 4" xfId="420" xr:uid="{00000000-0005-0000-0000-0000AA010000}"/>
    <cellStyle name="Note 4 2" xfId="421" xr:uid="{00000000-0005-0000-0000-0000AB010000}"/>
    <cellStyle name="Note 4 2 2" xfId="422" xr:uid="{00000000-0005-0000-0000-0000AC010000}"/>
    <cellStyle name="Note 4 3" xfId="423" xr:uid="{00000000-0005-0000-0000-0000AD010000}"/>
    <cellStyle name="Note 4 3 2" xfId="424" xr:uid="{00000000-0005-0000-0000-0000AE010000}"/>
    <cellStyle name="Note 4 4" xfId="425" xr:uid="{00000000-0005-0000-0000-0000AF010000}"/>
    <cellStyle name="Note 4 4 2" xfId="426" xr:uid="{00000000-0005-0000-0000-0000B0010000}"/>
    <cellStyle name="Note 4 5" xfId="427" xr:uid="{00000000-0005-0000-0000-0000B1010000}"/>
    <cellStyle name="Note 4 5 2" xfId="428" xr:uid="{00000000-0005-0000-0000-0000B2010000}"/>
    <cellStyle name="Note 4 6" xfId="429" xr:uid="{00000000-0005-0000-0000-0000B3010000}"/>
    <cellStyle name="Note 4 6 2" xfId="430" xr:uid="{00000000-0005-0000-0000-0000B4010000}"/>
    <cellStyle name="Note 4 7" xfId="431" xr:uid="{00000000-0005-0000-0000-0000B5010000}"/>
    <cellStyle name="Note 5" xfId="432" xr:uid="{00000000-0005-0000-0000-0000B6010000}"/>
    <cellStyle name="Note 5 2" xfId="433" xr:uid="{00000000-0005-0000-0000-0000B7010000}"/>
    <cellStyle name="Output" xfId="434" xr:uid="{00000000-0005-0000-0000-0000B8010000}"/>
    <cellStyle name="Output 2" xfId="435" xr:uid="{00000000-0005-0000-0000-0000B9010000}"/>
    <cellStyle name="Output 2 2" xfId="436" xr:uid="{00000000-0005-0000-0000-0000BA010000}"/>
    <cellStyle name="Output 2 2 2" xfId="437" xr:uid="{00000000-0005-0000-0000-0000BB010000}"/>
    <cellStyle name="Output 2 3" xfId="438" xr:uid="{00000000-0005-0000-0000-0000BC010000}"/>
    <cellStyle name="Output 2 3 2" xfId="439" xr:uid="{00000000-0005-0000-0000-0000BD010000}"/>
    <cellStyle name="Output 2 4" xfId="440" xr:uid="{00000000-0005-0000-0000-0000BE010000}"/>
    <cellStyle name="Output 2 4 2" xfId="441" xr:uid="{00000000-0005-0000-0000-0000BF010000}"/>
    <cellStyle name="Output 2 5" xfId="442" xr:uid="{00000000-0005-0000-0000-0000C0010000}"/>
    <cellStyle name="Output 2 5 2" xfId="443" xr:uid="{00000000-0005-0000-0000-0000C1010000}"/>
    <cellStyle name="Output 2 6" xfId="444" xr:uid="{00000000-0005-0000-0000-0000C2010000}"/>
    <cellStyle name="Output 2 6 2" xfId="445" xr:uid="{00000000-0005-0000-0000-0000C3010000}"/>
    <cellStyle name="Output 2 7" xfId="446" xr:uid="{00000000-0005-0000-0000-0000C4010000}"/>
    <cellStyle name="Output 3" xfId="447" xr:uid="{00000000-0005-0000-0000-0000C5010000}"/>
    <cellStyle name="Output 3 2" xfId="448" xr:uid="{00000000-0005-0000-0000-0000C6010000}"/>
    <cellStyle name="per.style" xfId="449" xr:uid="{00000000-0005-0000-0000-0000C7010000}"/>
    <cellStyle name="Percent [2]" xfId="450" xr:uid="{00000000-0005-0000-0000-0000C8010000}"/>
    <cellStyle name="price" xfId="451" xr:uid="{00000000-0005-0000-0000-0000C9010000}"/>
    <cellStyle name="PSChar" xfId="452" xr:uid="{00000000-0005-0000-0000-0000CA010000}"/>
    <cellStyle name="PSHeading" xfId="453" xr:uid="{00000000-0005-0000-0000-0000CB010000}"/>
    <cellStyle name="QDF" xfId="454" xr:uid="{00000000-0005-0000-0000-0000CC010000}"/>
    <cellStyle name="revised" xfId="455" xr:uid="{00000000-0005-0000-0000-0000CD010000}"/>
    <cellStyle name="section" xfId="456" xr:uid="{00000000-0005-0000-0000-0000CE010000}"/>
    <cellStyle name="subhead" xfId="457" xr:uid="{00000000-0005-0000-0000-0000CF010000}"/>
    <cellStyle name="title" xfId="458" xr:uid="{00000000-0005-0000-0000-0000D0010000}"/>
    <cellStyle name="Total" xfId="459" xr:uid="{00000000-0005-0000-0000-0000D1010000}"/>
    <cellStyle name="Total 2" xfId="460" xr:uid="{00000000-0005-0000-0000-0000D2010000}"/>
    <cellStyle name="Total 2 2" xfId="461" xr:uid="{00000000-0005-0000-0000-0000D3010000}"/>
    <cellStyle name="Total 2 2 2" xfId="462" xr:uid="{00000000-0005-0000-0000-0000D4010000}"/>
    <cellStyle name="Total 2 3" xfId="463" xr:uid="{00000000-0005-0000-0000-0000D5010000}"/>
    <cellStyle name="Total 2 3 2" xfId="464" xr:uid="{00000000-0005-0000-0000-0000D6010000}"/>
    <cellStyle name="Total 2 4" xfId="465" xr:uid="{00000000-0005-0000-0000-0000D7010000}"/>
    <cellStyle name="Total 2 4 2" xfId="466" xr:uid="{00000000-0005-0000-0000-0000D8010000}"/>
    <cellStyle name="Total 2 5" xfId="467" xr:uid="{00000000-0005-0000-0000-0000D9010000}"/>
    <cellStyle name="Total 2 5 2" xfId="468" xr:uid="{00000000-0005-0000-0000-0000DA010000}"/>
    <cellStyle name="Total 2 6" xfId="469" xr:uid="{00000000-0005-0000-0000-0000DB010000}"/>
    <cellStyle name="Total 2 6 2" xfId="470" xr:uid="{00000000-0005-0000-0000-0000DC010000}"/>
    <cellStyle name="Total 2 7" xfId="471" xr:uid="{00000000-0005-0000-0000-0000DD010000}"/>
    <cellStyle name="Total 3" xfId="472" xr:uid="{00000000-0005-0000-0000-0000DE010000}"/>
    <cellStyle name="Total 3 2" xfId="473" xr:uid="{00000000-0005-0000-0000-0000DF010000}"/>
    <cellStyle name="Warning Text" xfId="474" xr:uid="{00000000-0005-0000-0000-0000E0010000}"/>
    <cellStyle builtinId="29" customBuiltin="1" name="アクセント 1" xfId="1954"/>
    <cellStyle name="アクセント 1 2" xfId="475" xr:uid="{00000000-0005-0000-0000-0000E2010000}"/>
    <cellStyle name="アクセント 1 3" xfId="476" xr:uid="{00000000-0005-0000-0000-0000E3010000}"/>
    <cellStyle name="アクセント 1 4" xfId="477" xr:uid="{00000000-0005-0000-0000-0000E4010000}"/>
    <cellStyle name="アクセント 1 5" xfId="478" xr:uid="{00000000-0005-0000-0000-0000E5010000}"/>
    <cellStyle name="アクセント 1 6" xfId="479" xr:uid="{00000000-0005-0000-0000-0000E6010000}"/>
    <cellStyle name="アクセント 1 7" xfId="480" xr:uid="{00000000-0005-0000-0000-0000E7010000}"/>
    <cellStyle name="アクセント 1 8" xfId="481" xr:uid="{00000000-0005-0000-0000-0000E8010000}"/>
    <cellStyle name="アクセント 1 9" xfId="482" xr:uid="{00000000-0005-0000-0000-0000E9010000}"/>
    <cellStyle builtinId="33" customBuiltin="1" name="アクセント 2" xfId="1958"/>
    <cellStyle name="アクセント 2 2" xfId="483" xr:uid="{00000000-0005-0000-0000-0000EB010000}"/>
    <cellStyle name="アクセント 2 3" xfId="484" xr:uid="{00000000-0005-0000-0000-0000EC010000}"/>
    <cellStyle name="アクセント 2 4" xfId="485" xr:uid="{00000000-0005-0000-0000-0000ED010000}"/>
    <cellStyle name="アクセント 2 5" xfId="486" xr:uid="{00000000-0005-0000-0000-0000EE010000}"/>
    <cellStyle name="アクセント 2 6" xfId="487" xr:uid="{00000000-0005-0000-0000-0000EF010000}"/>
    <cellStyle name="アクセント 2 7" xfId="488" xr:uid="{00000000-0005-0000-0000-0000F0010000}"/>
    <cellStyle name="アクセント 2 8" xfId="489" xr:uid="{00000000-0005-0000-0000-0000F1010000}"/>
    <cellStyle name="アクセント 2 9" xfId="490" xr:uid="{00000000-0005-0000-0000-0000F2010000}"/>
    <cellStyle builtinId="37" customBuiltin="1" name="アクセント 3" xfId="1962"/>
    <cellStyle name="アクセント 3 2" xfId="491" xr:uid="{00000000-0005-0000-0000-0000F4010000}"/>
    <cellStyle name="アクセント 3 3" xfId="492" xr:uid="{00000000-0005-0000-0000-0000F5010000}"/>
    <cellStyle name="アクセント 3 4" xfId="493" xr:uid="{00000000-0005-0000-0000-0000F6010000}"/>
    <cellStyle name="アクセント 3 5" xfId="494" xr:uid="{00000000-0005-0000-0000-0000F7010000}"/>
    <cellStyle name="アクセント 3 6" xfId="495" xr:uid="{00000000-0005-0000-0000-0000F8010000}"/>
    <cellStyle name="アクセント 3 7" xfId="496" xr:uid="{00000000-0005-0000-0000-0000F9010000}"/>
    <cellStyle name="アクセント 3 8" xfId="497" xr:uid="{00000000-0005-0000-0000-0000FA010000}"/>
    <cellStyle name="アクセント 3 9" xfId="498" xr:uid="{00000000-0005-0000-0000-0000FB010000}"/>
    <cellStyle builtinId="41" customBuiltin="1" name="アクセント 4" xfId="1966"/>
    <cellStyle name="アクセント 4 2" xfId="499" xr:uid="{00000000-0005-0000-0000-0000FD010000}"/>
    <cellStyle name="アクセント 4 3" xfId="500" xr:uid="{00000000-0005-0000-0000-0000FE010000}"/>
    <cellStyle name="アクセント 4 4" xfId="501" xr:uid="{00000000-0005-0000-0000-0000FF010000}"/>
    <cellStyle name="アクセント 4 5" xfId="502" xr:uid="{00000000-0005-0000-0000-000000020000}"/>
    <cellStyle name="アクセント 4 6" xfId="503" xr:uid="{00000000-0005-0000-0000-000001020000}"/>
    <cellStyle name="アクセント 4 7" xfId="504" xr:uid="{00000000-0005-0000-0000-000002020000}"/>
    <cellStyle name="アクセント 4 8" xfId="505" xr:uid="{00000000-0005-0000-0000-000003020000}"/>
    <cellStyle name="アクセント 4 9" xfId="506" xr:uid="{00000000-0005-0000-0000-000004020000}"/>
    <cellStyle builtinId="45" customBuiltin="1" name="アクセント 5" xfId="1970"/>
    <cellStyle name="アクセント 5 2" xfId="507" xr:uid="{00000000-0005-0000-0000-000006020000}"/>
    <cellStyle name="アクセント 5 3" xfId="508" xr:uid="{00000000-0005-0000-0000-000007020000}"/>
    <cellStyle name="アクセント 5 4" xfId="509" xr:uid="{00000000-0005-0000-0000-000008020000}"/>
    <cellStyle name="アクセント 5 5" xfId="510" xr:uid="{00000000-0005-0000-0000-000009020000}"/>
    <cellStyle name="アクセント 5 6" xfId="511" xr:uid="{00000000-0005-0000-0000-00000A020000}"/>
    <cellStyle name="アクセント 5 7" xfId="512" xr:uid="{00000000-0005-0000-0000-00000B020000}"/>
    <cellStyle name="アクセント 5 8" xfId="513" xr:uid="{00000000-0005-0000-0000-00000C020000}"/>
    <cellStyle name="アクセント 5 9" xfId="514" xr:uid="{00000000-0005-0000-0000-00000D020000}"/>
    <cellStyle builtinId="49" customBuiltin="1" name="アクセント 6" xfId="1974"/>
    <cellStyle name="アクセント 6 2" xfId="515" xr:uid="{00000000-0005-0000-0000-00000F020000}"/>
    <cellStyle name="アクセント 6 3" xfId="516" xr:uid="{00000000-0005-0000-0000-000010020000}"/>
    <cellStyle name="アクセント 6 4" xfId="517" xr:uid="{00000000-0005-0000-0000-000011020000}"/>
    <cellStyle name="アクセント 6 5" xfId="518" xr:uid="{00000000-0005-0000-0000-000012020000}"/>
    <cellStyle name="アクセント 6 6" xfId="519" xr:uid="{00000000-0005-0000-0000-000013020000}"/>
    <cellStyle name="アクセント 6 7" xfId="520" xr:uid="{00000000-0005-0000-0000-000014020000}"/>
    <cellStyle name="アクセント 6 8" xfId="521" xr:uid="{00000000-0005-0000-0000-000015020000}"/>
    <cellStyle name="アクセント 6 9" xfId="522" xr:uid="{00000000-0005-0000-0000-000016020000}"/>
    <cellStyle name="センター" xfId="523" xr:uid="{00000000-0005-0000-0000-000017020000}"/>
    <cellStyle builtinId="15" customBuiltin="1" name="タイトル" xfId="1938"/>
    <cellStyle name="タイトル 2" xfId="524" xr:uid="{00000000-0005-0000-0000-000019020000}"/>
    <cellStyle name="タイトル 3" xfId="525" xr:uid="{00000000-0005-0000-0000-00001A020000}"/>
    <cellStyle name="タイトル 4" xfId="526" xr:uid="{00000000-0005-0000-0000-00001B020000}"/>
    <cellStyle name="タイトル 5" xfId="527" xr:uid="{00000000-0005-0000-0000-00001C020000}"/>
    <cellStyle name="タイトル 6" xfId="528" xr:uid="{00000000-0005-0000-0000-00001D020000}"/>
    <cellStyle name="タイトル 7" xfId="529" xr:uid="{00000000-0005-0000-0000-00001E020000}"/>
    <cellStyle name="タイトル 8" xfId="530" xr:uid="{00000000-0005-0000-0000-00001F020000}"/>
    <cellStyle name="タイトル 9" xfId="531" xr:uid="{00000000-0005-0000-0000-000020020000}"/>
    <cellStyle builtinId="23" customBuiltin="1" name="チェック セル" xfId="1950"/>
    <cellStyle name="チェック セル 2" xfId="532" xr:uid="{00000000-0005-0000-0000-000022020000}"/>
    <cellStyle name="チェック セル 3" xfId="533" xr:uid="{00000000-0005-0000-0000-000023020000}"/>
    <cellStyle name="チェック セル 4" xfId="534" xr:uid="{00000000-0005-0000-0000-000024020000}"/>
    <cellStyle name="チェック セル 5" xfId="535" xr:uid="{00000000-0005-0000-0000-000025020000}"/>
    <cellStyle name="チェック セル 6" xfId="536" xr:uid="{00000000-0005-0000-0000-000026020000}"/>
    <cellStyle name="チェック セル 7" xfId="537" xr:uid="{00000000-0005-0000-0000-000027020000}"/>
    <cellStyle name="チェック セル 8" xfId="538" xr:uid="{00000000-0005-0000-0000-000028020000}"/>
    <cellStyle name="チェック セル 9" xfId="539" xr:uid="{00000000-0005-0000-0000-000029020000}"/>
    <cellStyle name="チャート" xfId="540" xr:uid="{00000000-0005-0000-0000-00002A020000}"/>
    <cellStyle builtinId="28" customBuiltin="1" name="どちらでもない" xfId="1945"/>
    <cellStyle name="どちらでもない 2" xfId="541" xr:uid="{00000000-0005-0000-0000-00002C020000}"/>
    <cellStyle name="どちらでもない 3" xfId="542" xr:uid="{00000000-0005-0000-0000-00002D020000}"/>
    <cellStyle name="どちらでもない 4" xfId="543" xr:uid="{00000000-0005-0000-0000-00002E020000}"/>
    <cellStyle name="どちらでもない 5" xfId="544" xr:uid="{00000000-0005-0000-0000-00002F020000}"/>
    <cellStyle name="どちらでもない 6" xfId="545" xr:uid="{00000000-0005-0000-0000-000030020000}"/>
    <cellStyle name="どちらでもない 7" xfId="546" xr:uid="{00000000-0005-0000-0000-000031020000}"/>
    <cellStyle name="どちらでもない 8" xfId="547" xr:uid="{00000000-0005-0000-0000-000032020000}"/>
    <cellStyle name="どちらでもない 9" xfId="548" xr:uid="{00000000-0005-0000-0000-000033020000}"/>
    <cellStyle name="パーセント 2" xfId="549" xr:uid="{00000000-0005-0000-0000-000034020000}"/>
    <cellStyle name="パーセント 2 2" xfId="550" xr:uid="{00000000-0005-0000-0000-000035020000}"/>
    <cellStyle name="パーセント 3" xfId="551" xr:uid="{00000000-0005-0000-0000-000036020000}"/>
    <cellStyle name="ハイパーリンク 2" xfId="552" xr:uid="{00000000-0005-0000-0000-000037020000}"/>
    <cellStyle name="ハイパーリンク 2 2" xfId="553" xr:uid="{00000000-0005-0000-0000-000038020000}"/>
    <cellStyle name="ハイパーリンク 2 3" xfId="554" xr:uid="{00000000-0005-0000-0000-000039020000}"/>
    <cellStyle name="ハイパーリンク 3" xfId="555" xr:uid="{00000000-0005-0000-0000-00003A020000}"/>
    <cellStyle name="メモ 10" xfId="1979" xr:uid="{00000000-0005-0000-0000-00003B020000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3" xfId="674" xr:uid="{00000000-0005-0000-0000-0000B2020000}"/>
    <cellStyle name="メモ 3 2" xfId="675" xr:uid="{00000000-0005-0000-0000-0000B3020000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6" xfId="720" xr:uid="{00000000-0005-0000-0000-0000E0020000}"/>
    <cellStyle name="メモ 7" xfId="721" xr:uid="{00000000-0005-0000-0000-0000E1020000}"/>
    <cellStyle name="メモ 8" xfId="722" xr:uid="{00000000-0005-0000-0000-0000E2020000}"/>
    <cellStyle name="メモ 9" xfId="723" xr:uid="{00000000-0005-0000-0000-0000E3020000}"/>
    <cellStyle builtinId="24" customBuiltin="1" name="リンク セル" xfId="1949"/>
    <cellStyle name="リンク セル 2" xfId="724" xr:uid="{00000000-0005-0000-0000-0000E5020000}"/>
    <cellStyle name="リンク セル 3" xfId="725" xr:uid="{00000000-0005-0000-0000-0000E6020000}"/>
    <cellStyle name="リンク セル 4" xfId="726" xr:uid="{00000000-0005-0000-0000-0000E7020000}"/>
    <cellStyle name="リンク セル 5" xfId="727" xr:uid="{00000000-0005-0000-0000-0000E8020000}"/>
    <cellStyle name="リンク セル 6" xfId="728" xr:uid="{00000000-0005-0000-0000-0000E9020000}"/>
    <cellStyle name="リンク セル 7" xfId="729" xr:uid="{00000000-0005-0000-0000-0000EA020000}"/>
    <cellStyle name="リンク セル 8" xfId="730" xr:uid="{00000000-0005-0000-0000-0000EB020000}"/>
    <cellStyle name="リンク セル 9" xfId="731" xr:uid="{00000000-0005-0000-0000-0000EC020000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builtinId="27" customBuiltin="1" name="悪い" xfId="1944"/>
    <cellStyle name="悪い 2" xfId="738" xr:uid="{00000000-0005-0000-0000-0000F5020000}"/>
    <cellStyle name="悪い 3" xfId="739" xr:uid="{00000000-0005-0000-0000-0000F6020000}"/>
    <cellStyle name="悪い 4" xfId="740" xr:uid="{00000000-0005-0000-0000-0000F7020000}"/>
    <cellStyle name="悪い 5" xfId="741" xr:uid="{00000000-0005-0000-0000-0000F8020000}"/>
    <cellStyle name="悪い 6" xfId="742" xr:uid="{00000000-0005-0000-0000-0000F9020000}"/>
    <cellStyle name="悪い 7" xfId="743" xr:uid="{00000000-0005-0000-0000-0000FA020000}"/>
    <cellStyle name="悪い 8" xfId="744" xr:uid="{00000000-0005-0000-0000-0000FB020000}"/>
    <cellStyle name="悪い 9" xfId="745" xr:uid="{00000000-0005-0000-0000-0000FC020000}"/>
    <cellStyle builtinId="22" customBuiltin="1" name="計算" xfId="1948"/>
    <cellStyle name="計算 2" xfId="746" xr:uid="{00000000-0005-0000-0000-0000FE020000}"/>
    <cellStyle name="計算 2 2" xfId="747" xr:uid="{00000000-0005-0000-0000-0000FF020000}"/>
    <cellStyle name="計算 2 2 2" xfId="748" xr:uid="{00000000-0005-0000-0000-000000030000}"/>
    <cellStyle name="計算 2 2 2 2" xfId="749" xr:uid="{00000000-0005-0000-0000-000001030000}"/>
    <cellStyle name="計算 2 2 2 2 2" xfId="750" xr:uid="{00000000-0005-0000-0000-000002030000}"/>
    <cellStyle name="計算 2 2 2 3" xfId="751" xr:uid="{00000000-0005-0000-0000-000003030000}"/>
    <cellStyle name="計算 2 2 2 3 2" xfId="752" xr:uid="{00000000-0005-0000-0000-000004030000}"/>
    <cellStyle name="計算 2 2 2 4" xfId="753" xr:uid="{00000000-0005-0000-0000-000005030000}"/>
    <cellStyle name="計算 2 2 2 4 2" xfId="754" xr:uid="{00000000-0005-0000-0000-000006030000}"/>
    <cellStyle name="計算 2 2 2 5" xfId="755" xr:uid="{00000000-0005-0000-0000-000007030000}"/>
    <cellStyle name="計算 2 2 2 5 2" xfId="756" xr:uid="{00000000-0005-0000-0000-000008030000}"/>
    <cellStyle name="計算 2 2 2 6" xfId="757" xr:uid="{00000000-0005-0000-0000-000009030000}"/>
    <cellStyle name="計算 2 2 2 6 2" xfId="758" xr:uid="{00000000-0005-0000-0000-00000A030000}"/>
    <cellStyle name="計算 2 2 2 7" xfId="759" xr:uid="{00000000-0005-0000-0000-00000B030000}"/>
    <cellStyle name="計算 2 2 3" xfId="760" xr:uid="{00000000-0005-0000-0000-00000C030000}"/>
    <cellStyle name="計算 2 2 3 2" xfId="761" xr:uid="{00000000-0005-0000-0000-00000D030000}"/>
    <cellStyle name="計算 2 2 4" xfId="762" xr:uid="{00000000-0005-0000-0000-00000E030000}"/>
    <cellStyle name="計算 2 3" xfId="763" xr:uid="{00000000-0005-0000-0000-00000F030000}"/>
    <cellStyle name="計算 2 3 2" xfId="764" xr:uid="{00000000-0005-0000-0000-000010030000}"/>
    <cellStyle name="計算 2 3 2 2" xfId="765" xr:uid="{00000000-0005-0000-0000-000011030000}"/>
    <cellStyle name="計算 2 3 3" xfId="766" xr:uid="{00000000-0005-0000-0000-000012030000}"/>
    <cellStyle name="計算 2 3 3 2" xfId="767" xr:uid="{00000000-0005-0000-0000-000013030000}"/>
    <cellStyle name="計算 2 3 4" xfId="768" xr:uid="{00000000-0005-0000-0000-000014030000}"/>
    <cellStyle name="計算 2 3 4 2" xfId="769" xr:uid="{00000000-0005-0000-0000-000015030000}"/>
    <cellStyle name="計算 2 3 5" xfId="770" xr:uid="{00000000-0005-0000-0000-000016030000}"/>
    <cellStyle name="計算 2 3 5 2" xfId="771" xr:uid="{00000000-0005-0000-0000-000017030000}"/>
    <cellStyle name="計算 2 3 6" xfId="772" xr:uid="{00000000-0005-0000-0000-000018030000}"/>
    <cellStyle name="計算 2 3 6 2" xfId="773" xr:uid="{00000000-0005-0000-0000-000019030000}"/>
    <cellStyle name="計算 2 3 7" xfId="774" xr:uid="{00000000-0005-0000-0000-00001A030000}"/>
    <cellStyle name="計算 2 4" xfId="775" xr:uid="{00000000-0005-0000-0000-00001B030000}"/>
    <cellStyle name="計算 2 4 2" xfId="776" xr:uid="{00000000-0005-0000-0000-00001C030000}"/>
    <cellStyle name="計算 2 5" xfId="777" xr:uid="{00000000-0005-0000-0000-00001D030000}"/>
    <cellStyle name="計算 3" xfId="778" xr:uid="{00000000-0005-0000-0000-00001E030000}"/>
    <cellStyle name="計算 3 2" xfId="779" xr:uid="{00000000-0005-0000-0000-00001F030000}"/>
    <cellStyle name="計算 3 2 2" xfId="780" xr:uid="{00000000-0005-0000-0000-000020030000}"/>
    <cellStyle name="計算 3 2 2 2" xfId="781" xr:uid="{00000000-0005-0000-0000-000021030000}"/>
    <cellStyle name="計算 3 2 3" xfId="782" xr:uid="{00000000-0005-0000-0000-000022030000}"/>
    <cellStyle name="計算 3 2 3 2" xfId="783" xr:uid="{00000000-0005-0000-0000-000023030000}"/>
    <cellStyle name="計算 3 2 4" xfId="784" xr:uid="{00000000-0005-0000-0000-000024030000}"/>
    <cellStyle name="計算 3 2 4 2" xfId="785" xr:uid="{00000000-0005-0000-0000-000025030000}"/>
    <cellStyle name="計算 3 2 5" xfId="786" xr:uid="{00000000-0005-0000-0000-000026030000}"/>
    <cellStyle name="計算 3 2 5 2" xfId="787" xr:uid="{00000000-0005-0000-0000-000027030000}"/>
    <cellStyle name="計算 3 2 6" xfId="788" xr:uid="{00000000-0005-0000-0000-000028030000}"/>
    <cellStyle name="計算 3 2 6 2" xfId="789" xr:uid="{00000000-0005-0000-0000-000029030000}"/>
    <cellStyle name="計算 3 2 7" xfId="790" xr:uid="{00000000-0005-0000-0000-00002A030000}"/>
    <cellStyle name="計算 3 3" xfId="791" xr:uid="{00000000-0005-0000-0000-00002B030000}"/>
    <cellStyle name="計算 3 3 2" xfId="792" xr:uid="{00000000-0005-0000-0000-00002C030000}"/>
    <cellStyle name="計算 3 4" xfId="793" xr:uid="{00000000-0005-0000-0000-00002D030000}"/>
    <cellStyle name="計算 4" xfId="794" xr:uid="{00000000-0005-0000-0000-00002E030000}"/>
    <cellStyle name="計算 4 2" xfId="795" xr:uid="{00000000-0005-0000-0000-00002F030000}"/>
    <cellStyle name="計算 4 2 2" xfId="796" xr:uid="{00000000-0005-0000-0000-000030030000}"/>
    <cellStyle name="計算 4 3" xfId="797" xr:uid="{00000000-0005-0000-0000-000031030000}"/>
    <cellStyle name="計算 4 3 2" xfId="798" xr:uid="{00000000-0005-0000-0000-000032030000}"/>
    <cellStyle name="計算 4 4" xfId="799" xr:uid="{00000000-0005-0000-0000-000033030000}"/>
    <cellStyle name="計算 4 4 2" xfId="800" xr:uid="{00000000-0005-0000-0000-000034030000}"/>
    <cellStyle name="計算 4 5" xfId="801" xr:uid="{00000000-0005-0000-0000-000035030000}"/>
    <cellStyle name="計算 4 5 2" xfId="802" xr:uid="{00000000-0005-0000-0000-000036030000}"/>
    <cellStyle name="計算 4 6" xfId="803" xr:uid="{00000000-0005-0000-0000-000037030000}"/>
    <cellStyle name="計算 4 6 2" xfId="804" xr:uid="{00000000-0005-0000-0000-000038030000}"/>
    <cellStyle name="計算 4 7" xfId="805" xr:uid="{00000000-0005-0000-0000-000039030000}"/>
    <cellStyle name="計算 5" xfId="806" xr:uid="{00000000-0005-0000-0000-00003A030000}"/>
    <cellStyle name="計算 6" xfId="807" xr:uid="{00000000-0005-0000-0000-00003B030000}"/>
    <cellStyle name="計算 7" xfId="808" xr:uid="{00000000-0005-0000-0000-00003C030000}"/>
    <cellStyle name="計算 8" xfId="809" xr:uid="{00000000-0005-0000-0000-00003D030000}"/>
    <cellStyle name="計算 9" xfId="810" xr:uid="{00000000-0005-0000-0000-00003E030000}"/>
    <cellStyle builtinId="11" customBuiltin="1" name="警告文" xfId="1951"/>
    <cellStyle name="警告文 2" xfId="811" xr:uid="{00000000-0005-0000-0000-000040030000}"/>
    <cellStyle name="警告文 3" xfId="812" xr:uid="{00000000-0005-0000-0000-000041030000}"/>
    <cellStyle name="警告文 4" xfId="813" xr:uid="{00000000-0005-0000-0000-000042030000}"/>
    <cellStyle name="警告文 5" xfId="814" xr:uid="{00000000-0005-0000-0000-000043030000}"/>
    <cellStyle name="警告文 6" xfId="815" xr:uid="{00000000-0005-0000-0000-000044030000}"/>
    <cellStyle name="警告文 7" xfId="816" xr:uid="{00000000-0005-0000-0000-000045030000}"/>
    <cellStyle name="警告文 8" xfId="817" xr:uid="{00000000-0005-0000-0000-000046030000}"/>
    <cellStyle name="警告文 9" xfId="818" xr:uid="{00000000-0005-0000-0000-000047030000}"/>
    <cellStyle name="桁蟻唇Ｆ [0.00]_laroux" xfId="819" xr:uid="{00000000-0005-0000-0000-000048030000}"/>
    <cellStyle name="桁蟻唇Ｆ_A°DAU±ATIsA" xfId="820" xr:uid="{00000000-0005-0000-0000-000049030000}"/>
    <cellStyle name="桁区切り 2" xfId="1" xr:uid="{00000000-0005-0000-0000-00004A030000}"/>
    <cellStyle name="桁区切り 2 2" xfId="821" xr:uid="{00000000-0005-0000-0000-00004B030000}"/>
    <cellStyle name="桁区切り 2 2 2" xfId="822" xr:uid="{00000000-0005-0000-0000-00004C030000}"/>
    <cellStyle name="桁区切り 2 3" xfId="823" xr:uid="{00000000-0005-0000-0000-00004D030000}"/>
    <cellStyle name="桁区切り 2 4" xfId="824" xr:uid="{00000000-0005-0000-0000-00004E030000}"/>
    <cellStyle name="桁区切り 2 4 2" xfId="825" xr:uid="{00000000-0005-0000-0000-00004F030000}"/>
    <cellStyle name="桁区切り 2 4 3" xfId="826" xr:uid="{00000000-0005-0000-0000-000050030000}"/>
    <cellStyle name="桁区切り 2 5" xfId="827" xr:uid="{00000000-0005-0000-0000-000051030000}"/>
    <cellStyle name="桁区切り 2 5 2" xfId="828" xr:uid="{00000000-0005-0000-0000-000052030000}"/>
    <cellStyle name="桁区切り 2 5 3" xfId="829" xr:uid="{00000000-0005-0000-0000-000053030000}"/>
    <cellStyle name="桁区切り 2 6" xfId="830" xr:uid="{00000000-0005-0000-0000-000054030000}"/>
    <cellStyle name="桁区切り 2_バックアップセンタ_切替テストスケジュール_20120406~10" xfId="831" xr:uid="{00000000-0005-0000-0000-000055030000}"/>
    <cellStyle name="桁区切り 3" xfId="832" xr:uid="{00000000-0005-0000-0000-000056030000}"/>
    <cellStyle name="桁区切り 3 2" xfId="833" xr:uid="{00000000-0005-0000-0000-000057030000}"/>
    <cellStyle name="桁区切り 3 2 2" xfId="834" xr:uid="{00000000-0005-0000-0000-000058030000}"/>
    <cellStyle name="桁区切り 3 2 3" xfId="835" xr:uid="{00000000-0005-0000-0000-000059030000}"/>
    <cellStyle name="桁区切り 3 3" xfId="836" xr:uid="{00000000-0005-0000-0000-00005A030000}"/>
    <cellStyle name="桁区切り 4" xfId="837" xr:uid="{00000000-0005-0000-0000-00005B030000}"/>
    <cellStyle name="桁区切り 4 2" xfId="838" xr:uid="{00000000-0005-0000-0000-00005C030000}"/>
    <cellStyle name="桁区切り 4 2 2" xfId="839" xr:uid="{00000000-0005-0000-0000-00005D030000}"/>
    <cellStyle name="桁区切り 4 2 3" xfId="840" xr:uid="{00000000-0005-0000-0000-00005E030000}"/>
    <cellStyle name="桁区切り 4 3" xfId="841" xr:uid="{00000000-0005-0000-0000-00005F030000}"/>
    <cellStyle name="桁区切り 4 4" xfId="842" xr:uid="{00000000-0005-0000-0000-000060030000}"/>
    <cellStyle name="桁区切り 5" xfId="843" xr:uid="{00000000-0005-0000-0000-000061030000}"/>
    <cellStyle name="桁区切り 5 2" xfId="844" xr:uid="{00000000-0005-0000-0000-000062030000}"/>
    <cellStyle name="桁区切り 5 3" xfId="845" xr:uid="{00000000-0005-0000-0000-000063030000}"/>
    <cellStyle name="桁区切り 6" xfId="846" xr:uid="{00000000-0005-0000-0000-000064030000}"/>
    <cellStyle builtinId="16" customBuiltin="1" name="見出し 1" xfId="1939"/>
    <cellStyle name="見出し 1 2" xfId="847" xr:uid="{00000000-0005-0000-0000-000066030000}"/>
    <cellStyle name="見出し 1 3" xfId="848" xr:uid="{00000000-0005-0000-0000-000067030000}"/>
    <cellStyle name="見出し 1 4" xfId="849" xr:uid="{00000000-0005-0000-0000-000068030000}"/>
    <cellStyle name="見出し 1 5" xfId="850" xr:uid="{00000000-0005-0000-0000-000069030000}"/>
    <cellStyle name="見出し 1 6" xfId="851" xr:uid="{00000000-0005-0000-0000-00006A030000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builtinId="17" customBuiltin="1" name="見出し 2" xfId="1940"/>
    <cellStyle name="見出し 2 2" xfId="855" xr:uid="{00000000-0005-0000-0000-00006F030000}"/>
    <cellStyle name="見出し 2 3" xfId="856" xr:uid="{00000000-0005-0000-0000-000070030000}"/>
    <cellStyle name="見出し 2 4" xfId="857" xr:uid="{00000000-0005-0000-0000-000071030000}"/>
    <cellStyle name="見出し 2 5" xfId="858" xr:uid="{00000000-0005-0000-0000-000072030000}"/>
    <cellStyle name="見出し 2 6" xfId="859" xr:uid="{00000000-0005-0000-0000-000073030000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builtinId="18" customBuiltin="1" name="見出し 3" xfId="1941"/>
    <cellStyle name="見出し 3 2" xfId="863" xr:uid="{00000000-0005-0000-0000-000078030000}"/>
    <cellStyle name="見出し 3 3" xfId="864" xr:uid="{00000000-0005-0000-0000-000079030000}"/>
    <cellStyle name="見出し 3 4" xfId="865" xr:uid="{00000000-0005-0000-0000-00007A030000}"/>
    <cellStyle name="見出し 3 5" xfId="866" xr:uid="{00000000-0005-0000-0000-00007B030000}"/>
    <cellStyle name="見出し 3 6" xfId="867" xr:uid="{00000000-0005-0000-0000-00007C030000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builtinId="19" customBuiltin="1" name="見出し 4" xfId="1942"/>
    <cellStyle name="見出し 4 2" xfId="871" xr:uid="{00000000-0005-0000-0000-000081030000}"/>
    <cellStyle name="見出し 4 3" xfId="872" xr:uid="{00000000-0005-0000-0000-000082030000}"/>
    <cellStyle name="見出し 4 4" xfId="873" xr:uid="{00000000-0005-0000-0000-000083030000}"/>
    <cellStyle name="見出し 4 5" xfId="874" xr:uid="{00000000-0005-0000-0000-000084030000}"/>
    <cellStyle name="見出し 4 6" xfId="875" xr:uid="{00000000-0005-0000-0000-000085030000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構成図作成用" xfId="879" xr:uid="{00000000-0005-0000-0000-000089030000}"/>
    <cellStyle name="取り消し" xfId="8" xr:uid="{00000000-0005-0000-0000-00008A030000}"/>
    <cellStyle builtinId="25" customBuiltin="1" name="集計" xfId="1953"/>
    <cellStyle name="集計 2" xfId="880" xr:uid="{00000000-0005-0000-0000-00008C030000}"/>
    <cellStyle name="集計 2 2" xfId="881" xr:uid="{00000000-0005-0000-0000-00008D030000}"/>
    <cellStyle name="集計 2 2 2" xfId="882" xr:uid="{00000000-0005-0000-0000-00008E030000}"/>
    <cellStyle name="集計 2 2 2 2" xfId="883" xr:uid="{00000000-0005-0000-0000-00008F030000}"/>
    <cellStyle name="集計 2 2 2 2 2" xfId="884" xr:uid="{00000000-0005-0000-0000-000090030000}"/>
    <cellStyle name="集計 2 2 2 3" xfId="885" xr:uid="{00000000-0005-0000-0000-000091030000}"/>
    <cellStyle name="集計 2 2 2 3 2" xfId="886" xr:uid="{00000000-0005-0000-0000-000092030000}"/>
    <cellStyle name="集計 2 2 2 4" xfId="887" xr:uid="{00000000-0005-0000-0000-000093030000}"/>
    <cellStyle name="集計 2 2 2 4 2" xfId="888" xr:uid="{00000000-0005-0000-0000-000094030000}"/>
    <cellStyle name="集計 2 2 2 5" xfId="889" xr:uid="{00000000-0005-0000-0000-000095030000}"/>
    <cellStyle name="集計 2 2 2 5 2" xfId="890" xr:uid="{00000000-0005-0000-0000-000096030000}"/>
    <cellStyle name="集計 2 2 2 6" xfId="891" xr:uid="{00000000-0005-0000-0000-000097030000}"/>
    <cellStyle name="集計 2 2 2 6 2" xfId="892" xr:uid="{00000000-0005-0000-0000-000098030000}"/>
    <cellStyle name="集計 2 2 2 7" xfId="893" xr:uid="{00000000-0005-0000-0000-000099030000}"/>
    <cellStyle name="集計 2 2 3" xfId="894" xr:uid="{00000000-0005-0000-0000-00009A030000}"/>
    <cellStyle name="集計 2 2 3 2" xfId="895" xr:uid="{00000000-0005-0000-0000-00009B030000}"/>
    <cellStyle name="集計 2 3" xfId="896" xr:uid="{00000000-0005-0000-0000-00009C030000}"/>
    <cellStyle name="集計 2 3 2" xfId="897" xr:uid="{00000000-0005-0000-0000-00009D030000}"/>
    <cellStyle name="集計 2 3 2 2" xfId="898" xr:uid="{00000000-0005-0000-0000-00009E030000}"/>
    <cellStyle name="集計 2 3 3" xfId="899" xr:uid="{00000000-0005-0000-0000-00009F030000}"/>
    <cellStyle name="集計 2 3 3 2" xfId="900" xr:uid="{00000000-0005-0000-0000-0000A0030000}"/>
    <cellStyle name="集計 2 3 4" xfId="901" xr:uid="{00000000-0005-0000-0000-0000A1030000}"/>
    <cellStyle name="集計 2 3 4 2" xfId="902" xr:uid="{00000000-0005-0000-0000-0000A2030000}"/>
    <cellStyle name="集計 2 3 5" xfId="903" xr:uid="{00000000-0005-0000-0000-0000A3030000}"/>
    <cellStyle name="集計 2 3 5 2" xfId="904" xr:uid="{00000000-0005-0000-0000-0000A4030000}"/>
    <cellStyle name="集計 2 3 6" xfId="905" xr:uid="{00000000-0005-0000-0000-0000A5030000}"/>
    <cellStyle name="集計 2 3 6 2" xfId="906" xr:uid="{00000000-0005-0000-0000-0000A6030000}"/>
    <cellStyle name="集計 2 3 7" xfId="907" xr:uid="{00000000-0005-0000-0000-0000A7030000}"/>
    <cellStyle name="集計 2 4" xfId="908" xr:uid="{00000000-0005-0000-0000-0000A8030000}"/>
    <cellStyle name="集計 2 4 2" xfId="909" xr:uid="{00000000-0005-0000-0000-0000A9030000}"/>
    <cellStyle name="集計 3" xfId="910" xr:uid="{00000000-0005-0000-0000-0000AA030000}"/>
    <cellStyle name="集計 3 2" xfId="911" xr:uid="{00000000-0005-0000-0000-0000AB030000}"/>
    <cellStyle name="集計 3 2 2" xfId="912" xr:uid="{00000000-0005-0000-0000-0000AC030000}"/>
    <cellStyle name="集計 3 2 2 2" xfId="913" xr:uid="{00000000-0005-0000-0000-0000AD030000}"/>
    <cellStyle name="集計 3 2 3" xfId="914" xr:uid="{00000000-0005-0000-0000-0000AE030000}"/>
    <cellStyle name="集計 3 2 3 2" xfId="915" xr:uid="{00000000-0005-0000-0000-0000AF030000}"/>
    <cellStyle name="集計 3 2 4" xfId="916" xr:uid="{00000000-0005-0000-0000-0000B0030000}"/>
    <cellStyle name="集計 3 2 4 2" xfId="917" xr:uid="{00000000-0005-0000-0000-0000B1030000}"/>
    <cellStyle name="集計 3 2 5" xfId="918" xr:uid="{00000000-0005-0000-0000-0000B2030000}"/>
    <cellStyle name="集計 3 2 5 2" xfId="919" xr:uid="{00000000-0005-0000-0000-0000B3030000}"/>
    <cellStyle name="集計 3 2 6" xfId="920" xr:uid="{00000000-0005-0000-0000-0000B4030000}"/>
    <cellStyle name="集計 3 2 6 2" xfId="921" xr:uid="{00000000-0005-0000-0000-0000B5030000}"/>
    <cellStyle name="集計 3 2 7" xfId="922" xr:uid="{00000000-0005-0000-0000-0000B6030000}"/>
    <cellStyle name="集計 3 3" xfId="923" xr:uid="{00000000-0005-0000-0000-0000B7030000}"/>
    <cellStyle name="集計 3 3 2" xfId="924" xr:uid="{00000000-0005-0000-0000-0000B8030000}"/>
    <cellStyle name="集計 3 4" xfId="925" xr:uid="{00000000-0005-0000-0000-0000B9030000}"/>
    <cellStyle name="集計 4" xfId="926" xr:uid="{00000000-0005-0000-0000-0000BA030000}"/>
    <cellStyle name="集計 4 2" xfId="927" xr:uid="{00000000-0005-0000-0000-0000BB030000}"/>
    <cellStyle name="集計 4 2 2" xfId="928" xr:uid="{00000000-0005-0000-0000-0000BC030000}"/>
    <cellStyle name="集計 4 3" xfId="929" xr:uid="{00000000-0005-0000-0000-0000BD030000}"/>
    <cellStyle name="集計 4 3 2" xfId="930" xr:uid="{00000000-0005-0000-0000-0000BE030000}"/>
    <cellStyle name="集計 4 4" xfId="931" xr:uid="{00000000-0005-0000-0000-0000BF030000}"/>
    <cellStyle name="集計 4 4 2" xfId="932" xr:uid="{00000000-0005-0000-0000-0000C0030000}"/>
    <cellStyle name="集計 4 5" xfId="933" xr:uid="{00000000-0005-0000-0000-0000C1030000}"/>
    <cellStyle name="集計 4 5 2" xfId="934" xr:uid="{00000000-0005-0000-0000-0000C2030000}"/>
    <cellStyle name="集計 4 6" xfId="935" xr:uid="{00000000-0005-0000-0000-0000C3030000}"/>
    <cellStyle name="集計 4 6 2" xfId="936" xr:uid="{00000000-0005-0000-0000-0000C4030000}"/>
    <cellStyle name="集計 4 7" xfId="937" xr:uid="{00000000-0005-0000-0000-0000C5030000}"/>
    <cellStyle name="集計 5" xfId="938" xr:uid="{00000000-0005-0000-0000-0000C6030000}"/>
    <cellStyle name="集計 6" xfId="939" xr:uid="{00000000-0005-0000-0000-0000C7030000}"/>
    <cellStyle name="集計 7" xfId="940" xr:uid="{00000000-0005-0000-0000-0000C8030000}"/>
    <cellStyle name="集計 8" xfId="941" xr:uid="{00000000-0005-0000-0000-0000C9030000}"/>
    <cellStyle name="集計 9" xfId="942" xr:uid="{00000000-0005-0000-0000-0000CA030000}"/>
    <cellStyle builtinId="21" customBuiltin="1" name="出力" xfId="1947"/>
    <cellStyle name="出力 2" xfId="943" xr:uid="{00000000-0005-0000-0000-0000CC030000}"/>
    <cellStyle name="出力 2 2" xfId="944" xr:uid="{00000000-0005-0000-0000-0000CD030000}"/>
    <cellStyle name="出力 2 2 2" xfId="945" xr:uid="{00000000-0005-0000-0000-0000CE030000}"/>
    <cellStyle name="出力 2 2 2 2" xfId="946" xr:uid="{00000000-0005-0000-0000-0000CF030000}"/>
    <cellStyle name="出力 2 2 2 2 2" xfId="947" xr:uid="{00000000-0005-0000-0000-0000D0030000}"/>
    <cellStyle name="出力 2 2 2 3" xfId="948" xr:uid="{00000000-0005-0000-0000-0000D1030000}"/>
    <cellStyle name="出力 2 2 2 3 2" xfId="949" xr:uid="{00000000-0005-0000-0000-0000D2030000}"/>
    <cellStyle name="出力 2 2 2 4" xfId="950" xr:uid="{00000000-0005-0000-0000-0000D3030000}"/>
    <cellStyle name="出力 2 2 2 4 2" xfId="951" xr:uid="{00000000-0005-0000-0000-0000D4030000}"/>
    <cellStyle name="出力 2 2 2 5" xfId="952" xr:uid="{00000000-0005-0000-0000-0000D5030000}"/>
    <cellStyle name="出力 2 2 2 5 2" xfId="953" xr:uid="{00000000-0005-0000-0000-0000D6030000}"/>
    <cellStyle name="出力 2 2 2 6" xfId="954" xr:uid="{00000000-0005-0000-0000-0000D7030000}"/>
    <cellStyle name="出力 2 2 2 6 2" xfId="955" xr:uid="{00000000-0005-0000-0000-0000D8030000}"/>
    <cellStyle name="出力 2 2 2 7" xfId="956" xr:uid="{00000000-0005-0000-0000-0000D9030000}"/>
    <cellStyle name="出力 2 2 3" xfId="957" xr:uid="{00000000-0005-0000-0000-0000DA030000}"/>
    <cellStyle name="出力 2 2 3 2" xfId="958" xr:uid="{00000000-0005-0000-0000-0000DB030000}"/>
    <cellStyle name="出力 2 3" xfId="959" xr:uid="{00000000-0005-0000-0000-0000DC030000}"/>
    <cellStyle name="出力 2 3 2" xfId="960" xr:uid="{00000000-0005-0000-0000-0000DD030000}"/>
    <cellStyle name="出力 2 3 2 2" xfId="961" xr:uid="{00000000-0005-0000-0000-0000DE030000}"/>
    <cellStyle name="出力 2 3 3" xfId="962" xr:uid="{00000000-0005-0000-0000-0000DF030000}"/>
    <cellStyle name="出力 2 3 3 2" xfId="963" xr:uid="{00000000-0005-0000-0000-0000E0030000}"/>
    <cellStyle name="出力 2 3 4" xfId="964" xr:uid="{00000000-0005-0000-0000-0000E1030000}"/>
    <cellStyle name="出力 2 3 4 2" xfId="965" xr:uid="{00000000-0005-0000-0000-0000E2030000}"/>
    <cellStyle name="出力 2 3 5" xfId="966" xr:uid="{00000000-0005-0000-0000-0000E3030000}"/>
    <cellStyle name="出力 2 3 5 2" xfId="967" xr:uid="{00000000-0005-0000-0000-0000E4030000}"/>
    <cellStyle name="出力 2 3 6" xfId="968" xr:uid="{00000000-0005-0000-0000-0000E5030000}"/>
    <cellStyle name="出力 2 3 6 2" xfId="969" xr:uid="{00000000-0005-0000-0000-0000E6030000}"/>
    <cellStyle name="出力 2 3 7" xfId="970" xr:uid="{00000000-0005-0000-0000-0000E7030000}"/>
    <cellStyle name="出力 2 4" xfId="971" xr:uid="{00000000-0005-0000-0000-0000E8030000}"/>
    <cellStyle name="出力 2 4 2" xfId="972" xr:uid="{00000000-0005-0000-0000-0000E9030000}"/>
    <cellStyle name="出力 3" xfId="973" xr:uid="{00000000-0005-0000-0000-0000EA030000}"/>
    <cellStyle name="出力 3 2" xfId="974" xr:uid="{00000000-0005-0000-0000-0000EB030000}"/>
    <cellStyle name="出力 3 2 2" xfId="975" xr:uid="{00000000-0005-0000-0000-0000EC030000}"/>
    <cellStyle name="出力 3 2 2 2" xfId="976" xr:uid="{00000000-0005-0000-0000-0000ED030000}"/>
    <cellStyle name="出力 3 2 3" xfId="977" xr:uid="{00000000-0005-0000-0000-0000EE030000}"/>
    <cellStyle name="出力 3 2 3 2" xfId="978" xr:uid="{00000000-0005-0000-0000-0000EF030000}"/>
    <cellStyle name="出力 3 2 4" xfId="979" xr:uid="{00000000-0005-0000-0000-0000F0030000}"/>
    <cellStyle name="出力 3 2 4 2" xfId="980" xr:uid="{00000000-0005-0000-0000-0000F1030000}"/>
    <cellStyle name="出力 3 2 5" xfId="981" xr:uid="{00000000-0005-0000-0000-0000F2030000}"/>
    <cellStyle name="出力 3 2 5 2" xfId="982" xr:uid="{00000000-0005-0000-0000-0000F3030000}"/>
    <cellStyle name="出力 3 2 6" xfId="983" xr:uid="{00000000-0005-0000-0000-0000F4030000}"/>
    <cellStyle name="出力 3 2 6 2" xfId="984" xr:uid="{00000000-0005-0000-0000-0000F5030000}"/>
    <cellStyle name="出力 3 2 7" xfId="985" xr:uid="{00000000-0005-0000-0000-0000F6030000}"/>
    <cellStyle name="出力 3 3" xfId="986" xr:uid="{00000000-0005-0000-0000-0000F7030000}"/>
    <cellStyle name="出力 3 3 2" xfId="987" xr:uid="{00000000-0005-0000-0000-0000F8030000}"/>
    <cellStyle name="出力 3 4" xfId="988" xr:uid="{00000000-0005-0000-0000-0000F9030000}"/>
    <cellStyle name="出力 4" xfId="989" xr:uid="{00000000-0005-0000-0000-0000FA030000}"/>
    <cellStyle name="出力 4 2" xfId="990" xr:uid="{00000000-0005-0000-0000-0000FB030000}"/>
    <cellStyle name="出力 4 2 2" xfId="991" xr:uid="{00000000-0005-0000-0000-0000FC030000}"/>
    <cellStyle name="出力 4 3" xfId="992" xr:uid="{00000000-0005-0000-0000-0000FD030000}"/>
    <cellStyle name="出力 4 3 2" xfId="993" xr:uid="{00000000-0005-0000-0000-0000FE030000}"/>
    <cellStyle name="出力 4 4" xfId="994" xr:uid="{00000000-0005-0000-0000-0000FF030000}"/>
    <cellStyle name="出力 4 4 2" xfId="995" xr:uid="{00000000-0005-0000-0000-000000040000}"/>
    <cellStyle name="出力 4 5" xfId="996" xr:uid="{00000000-0005-0000-0000-000001040000}"/>
    <cellStyle name="出力 4 5 2" xfId="997" xr:uid="{00000000-0005-0000-0000-000002040000}"/>
    <cellStyle name="出力 4 6" xfId="998" xr:uid="{00000000-0005-0000-0000-000003040000}"/>
    <cellStyle name="出力 4 6 2" xfId="999" xr:uid="{00000000-0005-0000-0000-000004040000}"/>
    <cellStyle name="出力 4 7" xfId="1000" xr:uid="{00000000-0005-0000-0000-000005040000}"/>
    <cellStyle name="出力 5" xfId="1001" xr:uid="{00000000-0005-0000-0000-000006040000}"/>
    <cellStyle name="出力 6" xfId="1002" xr:uid="{00000000-0005-0000-0000-000007040000}"/>
    <cellStyle name="出力 7" xfId="1003" xr:uid="{00000000-0005-0000-0000-000008040000}"/>
    <cellStyle name="出力 8" xfId="1004" xr:uid="{00000000-0005-0000-0000-000009040000}"/>
    <cellStyle name="出力 9" xfId="1005" xr:uid="{00000000-0005-0000-0000-00000A040000}"/>
    <cellStyle name="人月" xfId="1006" xr:uid="{00000000-0005-0000-0000-00000B040000}"/>
    <cellStyle builtinId="53" customBuiltin="1" name="説明文" xfId="1952"/>
    <cellStyle name="説明文 2" xfId="1007" xr:uid="{00000000-0005-0000-0000-00000D040000}"/>
    <cellStyle name="説明文 3" xfId="1008" xr:uid="{00000000-0005-0000-0000-00000E040000}"/>
    <cellStyle name="説明文 4" xfId="1009" xr:uid="{00000000-0005-0000-0000-00000F040000}"/>
    <cellStyle name="説明文 5" xfId="1010" xr:uid="{00000000-0005-0000-0000-000010040000}"/>
    <cellStyle name="説明文 6" xfId="1011" xr:uid="{00000000-0005-0000-0000-000011040000}"/>
    <cellStyle name="説明文 7" xfId="1012" xr:uid="{00000000-0005-0000-0000-000012040000}"/>
    <cellStyle name="説明文 8" xfId="1013" xr:uid="{00000000-0005-0000-0000-000013040000}"/>
    <cellStyle name="説明文 9" xfId="1014" xr:uid="{00000000-0005-0000-0000-000014040000}"/>
    <cellStyle name="脱浦 [0.00]_laroux" xfId="1015" xr:uid="{00000000-0005-0000-0000-000015040000}"/>
    <cellStyle name="脱浦_laroux" xfId="1016" xr:uid="{00000000-0005-0000-0000-000016040000}"/>
    <cellStyle name="通貨 [0.00" xfId="1017" xr:uid="{00000000-0005-0000-0000-000017040000}"/>
    <cellStyle name="通貨 [0.00 2" xfId="1018" xr:uid="{00000000-0005-0000-0000-000018040000}"/>
    <cellStyle name="通貨 [0.00 3" xfId="1019" xr:uid="{00000000-0005-0000-0000-000019040000}"/>
    <cellStyle name="通貨 [0.00 4" xfId="1020" xr:uid="{00000000-0005-0000-0000-00001A040000}"/>
    <cellStyle name="通貨 [0.00 5" xfId="1021" xr:uid="{00000000-0005-0000-0000-00001B040000}"/>
    <cellStyle name="通貨 [0.00 6" xfId="1022" xr:uid="{00000000-0005-0000-0000-00001C040000}"/>
    <cellStyle name="通貨 2" xfId="1023" xr:uid="{00000000-0005-0000-0000-00001D040000}"/>
    <cellStyle name="通貨 2 2" xfId="1024" xr:uid="{00000000-0005-0000-0000-00001E040000}"/>
    <cellStyle name="通貨 2 2 2" xfId="1025" xr:uid="{00000000-0005-0000-0000-00001F040000}"/>
    <cellStyle name="通貨 2 2 3" xfId="1026" xr:uid="{00000000-0005-0000-0000-000020040000}"/>
    <cellStyle name="通貨 2 3" xfId="1027" xr:uid="{00000000-0005-0000-0000-000021040000}"/>
    <cellStyle name="通貨 2 4" xfId="1028" xr:uid="{00000000-0005-0000-0000-000022040000}"/>
    <cellStyle name="通貨 2 5" xfId="1029" xr:uid="{00000000-0005-0000-0000-000023040000}"/>
    <cellStyle name="通貨 3" xfId="1030" xr:uid="{00000000-0005-0000-0000-000024040000}"/>
    <cellStyle builtinId="20" customBuiltin="1" name="入力" xfId="1946"/>
    <cellStyle name="入力 2" xfId="1031" xr:uid="{00000000-0005-0000-0000-000026040000}"/>
    <cellStyle name="入力 2 2" xfId="1032" xr:uid="{00000000-0005-0000-0000-000027040000}"/>
    <cellStyle name="入力 2 2 2" xfId="1033" xr:uid="{00000000-0005-0000-0000-000028040000}"/>
    <cellStyle name="入力 2 2 2 2" xfId="1034" xr:uid="{00000000-0005-0000-0000-000029040000}"/>
    <cellStyle name="入力 2 2 2 2 2" xfId="1035" xr:uid="{00000000-0005-0000-0000-00002A040000}"/>
    <cellStyle name="入力 2 2 2 3" xfId="1036" xr:uid="{00000000-0005-0000-0000-00002B040000}"/>
    <cellStyle name="入力 2 2 2 3 2" xfId="1037" xr:uid="{00000000-0005-0000-0000-00002C040000}"/>
    <cellStyle name="入力 2 2 2 4" xfId="1038" xr:uid="{00000000-0005-0000-0000-00002D040000}"/>
    <cellStyle name="入力 2 2 2 4 2" xfId="1039" xr:uid="{00000000-0005-0000-0000-00002E040000}"/>
    <cellStyle name="入力 2 2 2 5" xfId="1040" xr:uid="{00000000-0005-0000-0000-00002F040000}"/>
    <cellStyle name="入力 2 2 2 5 2" xfId="1041" xr:uid="{00000000-0005-0000-0000-000030040000}"/>
    <cellStyle name="入力 2 2 2 6" xfId="1042" xr:uid="{00000000-0005-0000-0000-000031040000}"/>
    <cellStyle name="入力 2 2 2 6 2" xfId="1043" xr:uid="{00000000-0005-0000-0000-000032040000}"/>
    <cellStyle name="入力 2 2 2 7" xfId="1044" xr:uid="{00000000-0005-0000-0000-000033040000}"/>
    <cellStyle name="入力 2 2 3" xfId="1045" xr:uid="{00000000-0005-0000-0000-000034040000}"/>
    <cellStyle name="入力 2 2 3 2" xfId="1046" xr:uid="{00000000-0005-0000-0000-000035040000}"/>
    <cellStyle name="入力 2 2 4" xfId="1047" xr:uid="{00000000-0005-0000-0000-000036040000}"/>
    <cellStyle name="入力 2 3" xfId="1048" xr:uid="{00000000-0005-0000-0000-000037040000}"/>
    <cellStyle name="入力 2 3 2" xfId="1049" xr:uid="{00000000-0005-0000-0000-000038040000}"/>
    <cellStyle name="入力 2 3 2 2" xfId="1050" xr:uid="{00000000-0005-0000-0000-000039040000}"/>
    <cellStyle name="入力 2 3 3" xfId="1051" xr:uid="{00000000-0005-0000-0000-00003A040000}"/>
    <cellStyle name="入力 2 3 3 2" xfId="1052" xr:uid="{00000000-0005-0000-0000-00003B040000}"/>
    <cellStyle name="入力 2 3 4" xfId="1053" xr:uid="{00000000-0005-0000-0000-00003C040000}"/>
    <cellStyle name="入力 2 3 4 2" xfId="1054" xr:uid="{00000000-0005-0000-0000-00003D040000}"/>
    <cellStyle name="入力 2 3 5" xfId="1055" xr:uid="{00000000-0005-0000-0000-00003E040000}"/>
    <cellStyle name="入力 2 3 5 2" xfId="1056" xr:uid="{00000000-0005-0000-0000-00003F040000}"/>
    <cellStyle name="入力 2 3 6" xfId="1057" xr:uid="{00000000-0005-0000-0000-000040040000}"/>
    <cellStyle name="入力 2 3 6 2" xfId="1058" xr:uid="{00000000-0005-0000-0000-000041040000}"/>
    <cellStyle name="入力 2 3 7" xfId="1059" xr:uid="{00000000-0005-0000-0000-000042040000}"/>
    <cellStyle name="入力 2 4" xfId="1060" xr:uid="{00000000-0005-0000-0000-000043040000}"/>
    <cellStyle name="入力 2 4 2" xfId="1061" xr:uid="{00000000-0005-0000-0000-000044040000}"/>
    <cellStyle name="入力 2 5" xfId="1062" xr:uid="{00000000-0005-0000-0000-000045040000}"/>
    <cellStyle name="入力 3" xfId="1063" xr:uid="{00000000-0005-0000-0000-000046040000}"/>
    <cellStyle name="入力 3 2" xfId="1064" xr:uid="{00000000-0005-0000-0000-000047040000}"/>
    <cellStyle name="入力 3 2 2" xfId="1065" xr:uid="{00000000-0005-0000-0000-000048040000}"/>
    <cellStyle name="入力 3 2 2 2" xfId="1066" xr:uid="{00000000-0005-0000-0000-000049040000}"/>
    <cellStyle name="入力 3 2 3" xfId="1067" xr:uid="{00000000-0005-0000-0000-00004A040000}"/>
    <cellStyle name="入力 3 2 3 2" xfId="1068" xr:uid="{00000000-0005-0000-0000-00004B040000}"/>
    <cellStyle name="入力 3 2 4" xfId="1069" xr:uid="{00000000-0005-0000-0000-00004C040000}"/>
    <cellStyle name="入力 3 2 4 2" xfId="1070" xr:uid="{00000000-0005-0000-0000-00004D040000}"/>
    <cellStyle name="入力 3 2 5" xfId="1071" xr:uid="{00000000-0005-0000-0000-00004E040000}"/>
    <cellStyle name="入力 3 2 5 2" xfId="1072" xr:uid="{00000000-0005-0000-0000-00004F040000}"/>
    <cellStyle name="入力 3 2 6" xfId="1073" xr:uid="{00000000-0005-0000-0000-000050040000}"/>
    <cellStyle name="入力 3 2 6 2" xfId="1074" xr:uid="{00000000-0005-0000-0000-000051040000}"/>
    <cellStyle name="入力 3 2 7" xfId="1075" xr:uid="{00000000-0005-0000-0000-000052040000}"/>
    <cellStyle name="入力 3 3" xfId="1076" xr:uid="{00000000-0005-0000-0000-000053040000}"/>
    <cellStyle name="入力 3 3 2" xfId="1077" xr:uid="{00000000-0005-0000-0000-000054040000}"/>
    <cellStyle name="入力 3 4" xfId="1078" xr:uid="{00000000-0005-0000-0000-000055040000}"/>
    <cellStyle name="入力 4" xfId="1079" xr:uid="{00000000-0005-0000-0000-000056040000}"/>
    <cellStyle name="入力 4 2" xfId="1080" xr:uid="{00000000-0005-0000-0000-000057040000}"/>
    <cellStyle name="入力 4 2 2" xfId="1081" xr:uid="{00000000-0005-0000-0000-000058040000}"/>
    <cellStyle name="入力 4 3" xfId="1082" xr:uid="{00000000-0005-0000-0000-000059040000}"/>
    <cellStyle name="入力 4 3 2" xfId="1083" xr:uid="{00000000-0005-0000-0000-00005A040000}"/>
    <cellStyle name="入力 4 4" xfId="1084" xr:uid="{00000000-0005-0000-0000-00005B040000}"/>
    <cellStyle name="入力 4 4 2" xfId="1085" xr:uid="{00000000-0005-0000-0000-00005C040000}"/>
    <cellStyle name="入力 4 5" xfId="1086" xr:uid="{00000000-0005-0000-0000-00005D040000}"/>
    <cellStyle name="入力 4 5 2" xfId="1087" xr:uid="{00000000-0005-0000-0000-00005E040000}"/>
    <cellStyle name="入力 4 6" xfId="1088" xr:uid="{00000000-0005-0000-0000-00005F040000}"/>
    <cellStyle name="入力 4 6 2" xfId="1089" xr:uid="{00000000-0005-0000-0000-000060040000}"/>
    <cellStyle name="入力 4 7" xfId="1090" xr:uid="{00000000-0005-0000-0000-000061040000}"/>
    <cellStyle name="入力 5" xfId="1091" xr:uid="{00000000-0005-0000-0000-000062040000}"/>
    <cellStyle name="入力 6" xfId="1092" xr:uid="{00000000-0005-0000-0000-000063040000}"/>
    <cellStyle name="入力 7" xfId="1093" xr:uid="{00000000-0005-0000-0000-000064040000}"/>
    <cellStyle name="入力 8" xfId="1094" xr:uid="{00000000-0005-0000-0000-000065040000}"/>
    <cellStyle name="入力 9" xfId="1095" xr:uid="{00000000-0005-0000-0000-000066040000}"/>
    <cellStyle builtinId="0" name="標準" xfId="0"/>
    <cellStyle name="標準 10" xfId="1096" xr:uid="{00000000-0005-0000-0000-000068040000}"/>
    <cellStyle name="標準 10 2" xfId="1097" xr:uid="{00000000-0005-0000-0000-000069040000}"/>
    <cellStyle name="標準 10 3" xfId="14" xr:uid="{00000000-0005-0000-0000-00006A040000}"/>
    <cellStyle name="標準 10 4" xfId="1098" xr:uid="{00000000-0005-0000-0000-00006B040000}"/>
    <cellStyle name="標準 10 5" xfId="1099" xr:uid="{00000000-0005-0000-0000-00006C040000}"/>
    <cellStyle name="標準 100" xfId="1100" xr:uid="{00000000-0005-0000-0000-00006D040000}"/>
    <cellStyle name="標準 100 2" xfId="1101" xr:uid="{00000000-0005-0000-0000-00006E040000}"/>
    <cellStyle name="標準 100 2 2" xfId="1102" xr:uid="{00000000-0005-0000-0000-00006F040000}"/>
    <cellStyle name="標準 100 2 2 2" xfId="1103" xr:uid="{00000000-0005-0000-0000-000070040000}"/>
    <cellStyle name="標準 100 2 2 3" xfId="1104" xr:uid="{00000000-0005-0000-0000-000071040000}"/>
    <cellStyle name="標準 100 2 2 4" xfId="1105" xr:uid="{00000000-0005-0000-0000-000072040000}"/>
    <cellStyle name="標準 100 2 3" xfId="1106" xr:uid="{00000000-0005-0000-0000-000073040000}"/>
    <cellStyle name="標準 100 2 4" xfId="1107" xr:uid="{00000000-0005-0000-0000-000074040000}"/>
    <cellStyle name="標準 100 2 5" xfId="1108" xr:uid="{00000000-0005-0000-0000-000075040000}"/>
    <cellStyle name="標準 100 3" xfId="1109" xr:uid="{00000000-0005-0000-0000-000076040000}"/>
    <cellStyle name="標準 100 3 2" xfId="1110" xr:uid="{00000000-0005-0000-0000-000077040000}"/>
    <cellStyle name="標準 100 3 3" xfId="1111" xr:uid="{00000000-0005-0000-0000-000078040000}"/>
    <cellStyle name="標準 100 3 4" xfId="1112" xr:uid="{00000000-0005-0000-0000-000079040000}"/>
    <cellStyle name="標準 100 4" xfId="1113" xr:uid="{00000000-0005-0000-0000-00007A040000}"/>
    <cellStyle name="標準 100 5" xfId="1114" xr:uid="{00000000-0005-0000-0000-00007B040000}"/>
    <cellStyle name="標準 100 6" xfId="1115" xr:uid="{00000000-0005-0000-0000-00007C040000}"/>
    <cellStyle name="標準 101" xfId="1116" xr:uid="{00000000-0005-0000-0000-00007D040000}"/>
    <cellStyle name="標準 102" xfId="1117" xr:uid="{00000000-0005-0000-0000-00007E040000}"/>
    <cellStyle name="標準 102 2" xfId="1118" xr:uid="{00000000-0005-0000-0000-00007F040000}"/>
    <cellStyle name="標準 102 2 2" xfId="1119" xr:uid="{00000000-0005-0000-0000-000080040000}"/>
    <cellStyle name="標準 102 2 3" xfId="1120" xr:uid="{00000000-0005-0000-0000-000081040000}"/>
    <cellStyle name="標準 102 2 4" xfId="1121" xr:uid="{00000000-0005-0000-0000-000082040000}"/>
    <cellStyle name="標準 102 3" xfId="1122" xr:uid="{00000000-0005-0000-0000-000083040000}"/>
    <cellStyle name="標準 102 4" xfId="1123" xr:uid="{00000000-0005-0000-0000-000084040000}"/>
    <cellStyle name="標準 102 5" xfId="1124" xr:uid="{00000000-0005-0000-0000-000085040000}"/>
    <cellStyle name="標準 103" xfId="1125" xr:uid="{00000000-0005-0000-0000-000086040000}"/>
    <cellStyle name="標準 104" xfId="1126" xr:uid="{00000000-0005-0000-0000-000087040000}"/>
    <cellStyle name="標準 104 2" xfId="1127" xr:uid="{00000000-0005-0000-0000-000088040000}"/>
    <cellStyle name="標準 104 3" xfId="1128" xr:uid="{00000000-0005-0000-0000-000089040000}"/>
    <cellStyle name="標準 104 4" xfId="1129" xr:uid="{00000000-0005-0000-0000-00008A040000}"/>
    <cellStyle name="標準 105" xfId="1130" xr:uid="{00000000-0005-0000-0000-00008B040000}"/>
    <cellStyle name="標準 106" xfId="1131" xr:uid="{00000000-0005-0000-0000-00008C040000}"/>
    <cellStyle name="標準 107" xfId="1132" xr:uid="{00000000-0005-0000-0000-00008D040000}"/>
    <cellStyle name="標準 108" xfId="1133" xr:uid="{00000000-0005-0000-0000-00008E040000}"/>
    <cellStyle name="標準 109" xfId="1134" xr:uid="{00000000-0005-0000-0000-00008F040000}"/>
    <cellStyle name="標準 11" xfId="1135" xr:uid="{00000000-0005-0000-0000-000090040000}"/>
    <cellStyle name="標準 11 2" xfId="1136" xr:uid="{00000000-0005-0000-0000-000091040000}"/>
    <cellStyle name="標準 11 3" xfId="1137" xr:uid="{00000000-0005-0000-0000-000092040000}"/>
    <cellStyle name="標準 110" xfId="1138" xr:uid="{00000000-0005-0000-0000-000093040000}"/>
    <cellStyle name="標準 111" xfId="1139" xr:uid="{00000000-0005-0000-0000-000094040000}"/>
    <cellStyle name="標準 112" xfId="1140" xr:uid="{00000000-0005-0000-0000-000095040000}"/>
    <cellStyle name="標準 113" xfId="1141" xr:uid="{00000000-0005-0000-0000-000096040000}"/>
    <cellStyle name="標準 114" xfId="1142" xr:uid="{00000000-0005-0000-0000-000097040000}"/>
    <cellStyle name="標準 115" xfId="1143" xr:uid="{00000000-0005-0000-0000-000098040000}"/>
    <cellStyle name="標準 116" xfId="1144" xr:uid="{00000000-0005-0000-0000-000099040000}"/>
    <cellStyle name="標準 117" xfId="1145" xr:uid="{00000000-0005-0000-0000-00009A040000}"/>
    <cellStyle name="標準 118" xfId="1146" xr:uid="{00000000-0005-0000-0000-00009B040000}"/>
    <cellStyle name="標準 119" xfId="1147" xr:uid="{00000000-0005-0000-0000-00009C040000}"/>
    <cellStyle name="標準 12" xfId="1148" xr:uid="{00000000-0005-0000-0000-00009D040000}"/>
    <cellStyle name="標準 12 2" xfId="1149" xr:uid="{00000000-0005-0000-0000-00009E040000}"/>
    <cellStyle name="標準 12 2 2" xfId="1150" xr:uid="{00000000-0005-0000-0000-00009F040000}"/>
    <cellStyle name="標準 12 2 3" xfId="1151" xr:uid="{00000000-0005-0000-0000-0000A0040000}"/>
    <cellStyle name="標準 12 3" xfId="1152" xr:uid="{00000000-0005-0000-0000-0000A1040000}"/>
    <cellStyle name="標準 12 3 2" xfId="1153" xr:uid="{00000000-0005-0000-0000-0000A2040000}"/>
    <cellStyle name="標準 12 3 3" xfId="1154" xr:uid="{00000000-0005-0000-0000-0000A3040000}"/>
    <cellStyle name="標準 120" xfId="1155" xr:uid="{00000000-0005-0000-0000-0000A4040000}"/>
    <cellStyle name="標準 121" xfId="1156" xr:uid="{00000000-0005-0000-0000-0000A5040000}"/>
    <cellStyle name="標準 122" xfId="1157" xr:uid="{00000000-0005-0000-0000-0000A6040000}"/>
    <cellStyle name="標準 123" xfId="1158" xr:uid="{00000000-0005-0000-0000-0000A7040000}"/>
    <cellStyle name="標準 124" xfId="1159" xr:uid="{00000000-0005-0000-0000-0000A8040000}"/>
    <cellStyle name="標準 125" xfId="1160" xr:uid="{00000000-0005-0000-0000-0000A9040000}"/>
    <cellStyle name="標準 126" xfId="1161" xr:uid="{00000000-0005-0000-0000-0000AA040000}"/>
    <cellStyle name="標準 127" xfId="1162" xr:uid="{00000000-0005-0000-0000-0000AB040000}"/>
    <cellStyle name="標準 128" xfId="1163" xr:uid="{00000000-0005-0000-0000-0000AC040000}"/>
    <cellStyle name="標準 129" xfId="1164" xr:uid="{00000000-0005-0000-0000-0000AD040000}"/>
    <cellStyle name="標準 13" xfId="1165" xr:uid="{00000000-0005-0000-0000-0000AE040000}"/>
    <cellStyle name="標準 13 2" xfId="1166" xr:uid="{00000000-0005-0000-0000-0000AF040000}"/>
    <cellStyle name="標準 13 3" xfId="1167" xr:uid="{00000000-0005-0000-0000-0000B0040000}"/>
    <cellStyle name="標準 13 4" xfId="1168" xr:uid="{00000000-0005-0000-0000-0000B1040000}"/>
    <cellStyle name="標準 13 5" xfId="1169" xr:uid="{00000000-0005-0000-0000-0000B2040000}"/>
    <cellStyle name="標準 130" xfId="1170" xr:uid="{00000000-0005-0000-0000-0000B3040000}"/>
    <cellStyle name="標準 131" xfId="1171" xr:uid="{00000000-0005-0000-0000-0000B4040000}"/>
    <cellStyle name="標準 132" xfId="1937" xr:uid="{00000000-0005-0000-0000-0000B5040000}"/>
    <cellStyle name="標準 133" xfId="1978" xr:uid="{00000000-0005-0000-0000-0000B6040000}"/>
    <cellStyle name="標準 136" xfId="1172" xr:uid="{00000000-0005-0000-0000-0000B7040000}"/>
    <cellStyle name="標準 14" xfId="1173" xr:uid="{00000000-0005-0000-0000-0000B8040000}"/>
    <cellStyle name="標準 14 2" xfId="1174" xr:uid="{00000000-0005-0000-0000-0000B9040000}"/>
    <cellStyle name="標準 14 2 2" xfId="1175" xr:uid="{00000000-0005-0000-0000-0000BA040000}"/>
    <cellStyle name="標準 14 2 3" xfId="1176" xr:uid="{00000000-0005-0000-0000-0000BB040000}"/>
    <cellStyle name="標準 14 3" xfId="1177" xr:uid="{00000000-0005-0000-0000-0000BC040000}"/>
    <cellStyle name="標準 14 4" xfId="1178" xr:uid="{00000000-0005-0000-0000-0000BD040000}"/>
    <cellStyle name="標準 15" xfId="1179" xr:uid="{00000000-0005-0000-0000-0000BE040000}"/>
    <cellStyle name="標準 15 2" xfId="1180" xr:uid="{00000000-0005-0000-0000-0000BF040000}"/>
    <cellStyle name="標準 15 2 2" xfId="1181" xr:uid="{00000000-0005-0000-0000-0000C0040000}"/>
    <cellStyle name="標準 15 2 3" xfId="1182" xr:uid="{00000000-0005-0000-0000-0000C1040000}"/>
    <cellStyle name="標準 15 3" xfId="1183" xr:uid="{00000000-0005-0000-0000-0000C2040000}"/>
    <cellStyle name="標準 15 4" xfId="1184" xr:uid="{00000000-0005-0000-0000-0000C3040000}"/>
    <cellStyle name="標準 15 5" xfId="1185" xr:uid="{00000000-0005-0000-0000-0000C4040000}"/>
    <cellStyle name="標準 15 6" xfId="1186" xr:uid="{00000000-0005-0000-0000-0000C5040000}"/>
    <cellStyle name="標準 16" xfId="1187" xr:uid="{00000000-0005-0000-0000-0000C6040000}"/>
    <cellStyle name="標準 16 2" xfId="1188" xr:uid="{00000000-0005-0000-0000-0000C7040000}"/>
    <cellStyle name="標準 16 2 2" xfId="1189" xr:uid="{00000000-0005-0000-0000-0000C8040000}"/>
    <cellStyle name="標準 16 2 3" xfId="1190" xr:uid="{00000000-0005-0000-0000-0000C9040000}"/>
    <cellStyle name="標準 16 3" xfId="1191" xr:uid="{00000000-0005-0000-0000-0000CA040000}"/>
    <cellStyle name="標準 16 4" xfId="1192" xr:uid="{00000000-0005-0000-0000-0000CB040000}"/>
    <cellStyle name="標準 16 5" xfId="1193" xr:uid="{00000000-0005-0000-0000-0000CC040000}"/>
    <cellStyle name="標準 17" xfId="1194" xr:uid="{00000000-0005-0000-0000-0000CD040000}"/>
    <cellStyle name="標準 17 2" xfId="1195" xr:uid="{00000000-0005-0000-0000-0000CE040000}"/>
    <cellStyle name="標準 17 2 2" xfId="1196" xr:uid="{00000000-0005-0000-0000-0000CF040000}"/>
    <cellStyle name="標準 17 2 3" xfId="1197" xr:uid="{00000000-0005-0000-0000-0000D0040000}"/>
    <cellStyle name="標準 17 3" xfId="1198" xr:uid="{00000000-0005-0000-0000-0000D1040000}"/>
    <cellStyle name="標準 17 4" xfId="1199" xr:uid="{00000000-0005-0000-0000-0000D2040000}"/>
    <cellStyle name="標準 17 5" xfId="1200" xr:uid="{00000000-0005-0000-0000-0000D3040000}"/>
    <cellStyle name="標準 18" xfId="1201" xr:uid="{00000000-0005-0000-0000-0000D4040000}"/>
    <cellStyle name="標準 18 2" xfId="1202" xr:uid="{00000000-0005-0000-0000-0000D5040000}"/>
    <cellStyle name="標準 18 2 2" xfId="1203" xr:uid="{00000000-0005-0000-0000-0000D6040000}"/>
    <cellStyle name="標準 18 2 3" xfId="1204" xr:uid="{00000000-0005-0000-0000-0000D7040000}"/>
    <cellStyle name="標準 18 2 4" xfId="1205" xr:uid="{00000000-0005-0000-0000-0000D8040000}"/>
    <cellStyle name="標準 18 3" xfId="1206" xr:uid="{00000000-0005-0000-0000-0000D9040000}"/>
    <cellStyle name="標準 18 4" xfId="1207" xr:uid="{00000000-0005-0000-0000-0000DA040000}"/>
    <cellStyle name="標準 18 5" xfId="1208" xr:uid="{00000000-0005-0000-0000-0000DB040000}"/>
    <cellStyle name="標準 18 6" xfId="1209" xr:uid="{00000000-0005-0000-0000-0000DC040000}"/>
    <cellStyle name="標準 19" xfId="1210" xr:uid="{00000000-0005-0000-0000-0000DD040000}"/>
    <cellStyle name="標準 19 2" xfId="1211" xr:uid="{00000000-0005-0000-0000-0000DE040000}"/>
    <cellStyle name="標準 19 3" xfId="1212" xr:uid="{00000000-0005-0000-0000-0000DF040000}"/>
    <cellStyle name="標準 2" xfId="9" xr:uid="{00000000-0005-0000-0000-0000E0040000}"/>
    <cellStyle name="標準 2 10" xfId="1213" xr:uid="{00000000-0005-0000-0000-0000E1040000}"/>
    <cellStyle name="標準 2 11" xfId="1214" xr:uid="{00000000-0005-0000-0000-0000E2040000}"/>
    <cellStyle name="標準 2 12" xfId="1215" xr:uid="{00000000-0005-0000-0000-0000E3040000}"/>
    <cellStyle name="標準 2 13" xfId="1216" xr:uid="{00000000-0005-0000-0000-0000E4040000}"/>
    <cellStyle name="標準 2 2" xfId="10" xr:uid="{00000000-0005-0000-0000-0000E5040000}"/>
    <cellStyle name="標準 2 2 2" xfId="1217" xr:uid="{00000000-0005-0000-0000-0000E6040000}"/>
    <cellStyle name="標準 2 2 2 2" xfId="1218" xr:uid="{00000000-0005-0000-0000-0000E7040000}"/>
    <cellStyle name="標準 2 2 2 2 2" xfId="1219" xr:uid="{00000000-0005-0000-0000-0000E8040000}"/>
    <cellStyle name="標準 2 2 2 2 3" xfId="1220" xr:uid="{00000000-0005-0000-0000-0000E9040000}"/>
    <cellStyle name="標準 2 2 2 3" xfId="1221" xr:uid="{00000000-0005-0000-0000-0000EA040000}"/>
    <cellStyle name="標準 2 2 3" xfId="1222" xr:uid="{00000000-0005-0000-0000-0000EB040000}"/>
    <cellStyle name="標準 2 2 3 2" xfId="1223" xr:uid="{00000000-0005-0000-0000-0000EC040000}"/>
    <cellStyle name="標準 2 2 3 3" xfId="1224" xr:uid="{00000000-0005-0000-0000-0000ED040000}"/>
    <cellStyle name="標準 2 2 4" xfId="1225" xr:uid="{00000000-0005-0000-0000-0000EE040000}"/>
    <cellStyle name="標準 2 2 4 2" xfId="1226" xr:uid="{00000000-0005-0000-0000-0000EF040000}"/>
    <cellStyle name="標準 2 2 4 3" xfId="1227" xr:uid="{00000000-0005-0000-0000-0000F0040000}"/>
    <cellStyle name="標準 2 2 5" xfId="1228" xr:uid="{00000000-0005-0000-0000-0000F1040000}"/>
    <cellStyle name="標準 2 2 5 2" xfId="1229" xr:uid="{00000000-0005-0000-0000-0000F2040000}"/>
    <cellStyle name="標準 2 2 5 3" xfId="1230" xr:uid="{00000000-0005-0000-0000-0000F3040000}"/>
    <cellStyle name="標準 2 2 6" xfId="1231" xr:uid="{00000000-0005-0000-0000-0000F4040000}"/>
    <cellStyle name="標準 2 2 6 2" xfId="1232" xr:uid="{00000000-0005-0000-0000-0000F5040000}"/>
    <cellStyle name="標準 2 2 6 3" xfId="1233" xr:uid="{00000000-0005-0000-0000-0000F6040000}"/>
    <cellStyle name="標準 2 2 7" xfId="1234" xr:uid="{00000000-0005-0000-0000-0000F7040000}"/>
    <cellStyle name="標準 2 2 8" xfId="1235" xr:uid="{00000000-0005-0000-0000-0000F8040000}"/>
    <cellStyle name="標準 2 2_(別紙1)参加者テスト仕様書(JPN)_ver1.81" xfId="1236" xr:uid="{00000000-0005-0000-0000-0000F9040000}"/>
    <cellStyle name="標準 2 3" xfId="13" xr:uid="{00000000-0005-0000-0000-0000FA040000}"/>
    <cellStyle name="標準 2 3 2" xfId="1237" xr:uid="{00000000-0005-0000-0000-0000FB040000}"/>
    <cellStyle name="標準 2 3 2 2" xfId="1238" xr:uid="{00000000-0005-0000-0000-0000FC040000}"/>
    <cellStyle name="標準 2 3 3" xfId="1239" xr:uid="{00000000-0005-0000-0000-0000FD040000}"/>
    <cellStyle name="標準 2 3 3 2" xfId="1240" xr:uid="{00000000-0005-0000-0000-0000FE040000}"/>
    <cellStyle name="標準 2 3 3 3" xfId="1241" xr:uid="{00000000-0005-0000-0000-0000FF040000}"/>
    <cellStyle name="標準 2 3 4" xfId="1242" xr:uid="{00000000-0005-0000-0000-000000050000}"/>
    <cellStyle name="標準 2 4" xfId="1243" xr:uid="{00000000-0005-0000-0000-000001050000}"/>
    <cellStyle name="標準 2 4 2" xfId="1244" xr:uid="{00000000-0005-0000-0000-000002050000}"/>
    <cellStyle name="標準 2 4 2 2" xfId="1245" xr:uid="{00000000-0005-0000-0000-000003050000}"/>
    <cellStyle name="標準 2 4 3" xfId="1246" xr:uid="{00000000-0005-0000-0000-000004050000}"/>
    <cellStyle name="標準 2 5" xfId="1247" xr:uid="{00000000-0005-0000-0000-000005050000}"/>
    <cellStyle name="標準 2 5 2" xfId="1248" xr:uid="{00000000-0005-0000-0000-000006050000}"/>
    <cellStyle name="標準 2 5 3" xfId="1249" xr:uid="{00000000-0005-0000-0000-000007050000}"/>
    <cellStyle name="標準 2 6" xfId="1250" xr:uid="{00000000-0005-0000-0000-000008050000}"/>
    <cellStyle name="標準 2 6 2" xfId="1251" xr:uid="{00000000-0005-0000-0000-000009050000}"/>
    <cellStyle name="標準 2 6 3" xfId="1252" xr:uid="{00000000-0005-0000-0000-00000A050000}"/>
    <cellStyle name="標準 2 6 4" xfId="1253" xr:uid="{00000000-0005-0000-0000-00000B050000}"/>
    <cellStyle name="標準 2 7" xfId="1254" xr:uid="{00000000-0005-0000-0000-00000C050000}"/>
    <cellStyle name="標準 2 7 2" xfId="1255" xr:uid="{00000000-0005-0000-0000-00000D050000}"/>
    <cellStyle name="標準 2 8" xfId="1256" xr:uid="{00000000-0005-0000-0000-00000E050000}"/>
    <cellStyle name="標準 2 8 2" xfId="1257" xr:uid="{00000000-0005-0000-0000-00000F050000}"/>
    <cellStyle name="標準 2 9" xfId="1258" xr:uid="{00000000-0005-0000-0000-000010050000}"/>
    <cellStyle name="標準 2_(別紙1)参加者テスト仕様書(JPN)_ver1.81" xfId="1259" xr:uid="{00000000-0005-0000-0000-000011050000}"/>
    <cellStyle name="標準 20" xfId="1260" xr:uid="{00000000-0005-0000-0000-000012050000}"/>
    <cellStyle name="標準 20 2" xfId="1261" xr:uid="{00000000-0005-0000-0000-000013050000}"/>
    <cellStyle name="標準 20 3" xfId="1262" xr:uid="{00000000-0005-0000-0000-000014050000}"/>
    <cellStyle name="標準 20 4" xfId="1263" xr:uid="{00000000-0005-0000-0000-000015050000}"/>
    <cellStyle name="標準 20 5" xfId="1264" xr:uid="{00000000-0005-0000-0000-000016050000}"/>
    <cellStyle name="標準 21" xfId="1265" xr:uid="{00000000-0005-0000-0000-000017050000}"/>
    <cellStyle name="標準 21 2" xfId="1266" xr:uid="{00000000-0005-0000-0000-000018050000}"/>
    <cellStyle name="標準 21 2 2" xfId="1267" xr:uid="{00000000-0005-0000-0000-000019050000}"/>
    <cellStyle name="標準 21 3" xfId="1268" xr:uid="{00000000-0005-0000-0000-00001A050000}"/>
    <cellStyle name="標準 21 3 2" xfId="1269" xr:uid="{00000000-0005-0000-0000-00001B050000}"/>
    <cellStyle name="標準 21 4" xfId="1270" xr:uid="{00000000-0005-0000-0000-00001C050000}"/>
    <cellStyle name="標準 21 5" xfId="1271" xr:uid="{00000000-0005-0000-0000-00001D050000}"/>
    <cellStyle name="標準 22" xfId="1272" xr:uid="{00000000-0005-0000-0000-00001E050000}"/>
    <cellStyle name="標準 22 2" xfId="1273" xr:uid="{00000000-0005-0000-0000-00001F050000}"/>
    <cellStyle name="標準 22 3" xfId="1274" xr:uid="{00000000-0005-0000-0000-000020050000}"/>
    <cellStyle name="標準 23" xfId="1275" xr:uid="{00000000-0005-0000-0000-000021050000}"/>
    <cellStyle name="標準 23 2" xfId="1276" xr:uid="{00000000-0005-0000-0000-000022050000}"/>
    <cellStyle name="標準 23 3" xfId="1277" xr:uid="{00000000-0005-0000-0000-000023050000}"/>
    <cellStyle name="標準 24" xfId="1278" xr:uid="{00000000-0005-0000-0000-000024050000}"/>
    <cellStyle name="標準 24 2" xfId="1279" xr:uid="{00000000-0005-0000-0000-000025050000}"/>
    <cellStyle name="標準 24 3" xfId="1280" xr:uid="{00000000-0005-0000-0000-000026050000}"/>
    <cellStyle name="標準 25" xfId="1281" xr:uid="{00000000-0005-0000-0000-000027050000}"/>
    <cellStyle name="標準 26" xfId="1282" xr:uid="{00000000-0005-0000-0000-000028050000}"/>
    <cellStyle name="標準 27" xfId="1283" xr:uid="{00000000-0005-0000-0000-000029050000}"/>
    <cellStyle name="標準 28" xfId="1284" xr:uid="{00000000-0005-0000-0000-00002A050000}"/>
    <cellStyle name="標準 29" xfId="1285" xr:uid="{00000000-0005-0000-0000-00002B050000}"/>
    <cellStyle name="標準 3" xfId="11" xr:uid="{00000000-0005-0000-0000-00002C050000}"/>
    <cellStyle name="標準 3 10" xfId="1286" xr:uid="{00000000-0005-0000-0000-00002D050000}"/>
    <cellStyle name="標準 3 11" xfId="1287" xr:uid="{00000000-0005-0000-0000-00002E050000}"/>
    <cellStyle name="標準 3 2" xfId="1288" xr:uid="{00000000-0005-0000-0000-00002F050000}"/>
    <cellStyle name="標準 3 2 2" xfId="1289" xr:uid="{00000000-0005-0000-0000-000030050000}"/>
    <cellStyle name="標準 3 2 2 2" xfId="1290" xr:uid="{00000000-0005-0000-0000-000031050000}"/>
    <cellStyle name="標準 3 2 2 3" xfId="1291" xr:uid="{00000000-0005-0000-0000-000032050000}"/>
    <cellStyle name="標準 3 2 3" xfId="1292" xr:uid="{00000000-0005-0000-0000-000033050000}"/>
    <cellStyle name="標準 3 2 3 2" xfId="1293" xr:uid="{00000000-0005-0000-0000-000034050000}"/>
    <cellStyle name="標準 3 2 3 3" xfId="1294" xr:uid="{00000000-0005-0000-0000-000035050000}"/>
    <cellStyle name="標準 3 2 4" xfId="1295" xr:uid="{00000000-0005-0000-0000-000036050000}"/>
    <cellStyle name="標準 3 2 5" xfId="1296" xr:uid="{00000000-0005-0000-0000-000037050000}"/>
    <cellStyle name="標準 3 3" xfId="1297" xr:uid="{00000000-0005-0000-0000-000038050000}"/>
    <cellStyle name="標準 3 4" xfId="1298" xr:uid="{00000000-0005-0000-0000-000039050000}"/>
    <cellStyle name="標準 3 4 2" xfId="1299" xr:uid="{00000000-0005-0000-0000-00003A050000}"/>
    <cellStyle name="標準 3 4 3" xfId="1300" xr:uid="{00000000-0005-0000-0000-00003B050000}"/>
    <cellStyle name="標準 3 5" xfId="1301" xr:uid="{00000000-0005-0000-0000-00003C050000}"/>
    <cellStyle name="標準 3 5 2" xfId="1302" xr:uid="{00000000-0005-0000-0000-00003D050000}"/>
    <cellStyle name="標準 3 5 3" xfId="1303" xr:uid="{00000000-0005-0000-0000-00003E050000}"/>
    <cellStyle name="標準 3 6" xfId="1304" xr:uid="{00000000-0005-0000-0000-00003F050000}"/>
    <cellStyle name="標準 3 6 2" xfId="1305" xr:uid="{00000000-0005-0000-0000-000040050000}"/>
    <cellStyle name="標準 3 7" xfId="1306" xr:uid="{00000000-0005-0000-0000-000041050000}"/>
    <cellStyle name="標準 3 8" xfId="1307" xr:uid="{00000000-0005-0000-0000-000042050000}"/>
    <cellStyle name="標準 3 9" xfId="1308" xr:uid="{00000000-0005-0000-0000-000043050000}"/>
    <cellStyle name="標準 3_【Quick取得データ配信ツール(仮)】課題管理表（EUC）_20121210" xfId="1309" xr:uid="{00000000-0005-0000-0000-000044050000}"/>
    <cellStyle name="標準 30" xfId="1310" xr:uid="{00000000-0005-0000-0000-000045050000}"/>
    <cellStyle name="標準 31" xfId="1311" xr:uid="{00000000-0005-0000-0000-000046050000}"/>
    <cellStyle name="標準 31 2" xfId="1312" xr:uid="{00000000-0005-0000-0000-000047050000}"/>
    <cellStyle name="標準 31 3" xfId="1313" xr:uid="{00000000-0005-0000-0000-000048050000}"/>
    <cellStyle name="標準 32" xfId="1314" xr:uid="{00000000-0005-0000-0000-000049050000}"/>
    <cellStyle name="標準 32 2" xfId="1315" xr:uid="{00000000-0005-0000-0000-00004A050000}"/>
    <cellStyle name="標準 32 3" xfId="1316" xr:uid="{00000000-0005-0000-0000-00004B050000}"/>
    <cellStyle name="標準 33" xfId="1317" xr:uid="{00000000-0005-0000-0000-00004C050000}"/>
    <cellStyle name="標準 33 2" xfId="1318" xr:uid="{00000000-0005-0000-0000-00004D050000}"/>
    <cellStyle name="標準 33 3" xfId="1319" xr:uid="{00000000-0005-0000-0000-00004E050000}"/>
    <cellStyle name="標準 34" xfId="1320" xr:uid="{00000000-0005-0000-0000-00004F050000}"/>
    <cellStyle name="標準 34 2" xfId="1321" xr:uid="{00000000-0005-0000-0000-000050050000}"/>
    <cellStyle name="標準 34 3" xfId="1322" xr:uid="{00000000-0005-0000-0000-000051050000}"/>
    <cellStyle name="標準 35" xfId="1323" xr:uid="{00000000-0005-0000-0000-000052050000}"/>
    <cellStyle name="標準 35 2" xfId="1324" xr:uid="{00000000-0005-0000-0000-000053050000}"/>
    <cellStyle name="標準 35 3" xfId="1325" xr:uid="{00000000-0005-0000-0000-000054050000}"/>
    <cellStyle name="標準 36" xfId="1326" xr:uid="{00000000-0005-0000-0000-000055050000}"/>
    <cellStyle name="標準 36 2" xfId="1327" xr:uid="{00000000-0005-0000-0000-000056050000}"/>
    <cellStyle name="標準 36 3" xfId="1328" xr:uid="{00000000-0005-0000-0000-000057050000}"/>
    <cellStyle name="標準 37" xfId="1329" xr:uid="{00000000-0005-0000-0000-000058050000}"/>
    <cellStyle name="標準 37 2" xfId="1330" xr:uid="{00000000-0005-0000-0000-000059050000}"/>
    <cellStyle name="標準 37 3" xfId="1331" xr:uid="{00000000-0005-0000-0000-00005A050000}"/>
    <cellStyle name="標準 38" xfId="1332" xr:uid="{00000000-0005-0000-0000-00005B050000}"/>
    <cellStyle name="標準 39" xfId="1333" xr:uid="{00000000-0005-0000-0000-00005C050000}"/>
    <cellStyle name="標準 39 2" xfId="1334" xr:uid="{00000000-0005-0000-0000-00005D050000}"/>
    <cellStyle name="標準 39 3" xfId="1335" xr:uid="{00000000-0005-0000-0000-00005E050000}"/>
    <cellStyle name="標準 4" xfId="16" xr:uid="{00000000-0005-0000-0000-00005F050000}"/>
    <cellStyle name="標準 4 2" xfId="1336" xr:uid="{00000000-0005-0000-0000-000060050000}"/>
    <cellStyle name="標準 4 2 2" xfId="1337" xr:uid="{00000000-0005-0000-0000-000061050000}"/>
    <cellStyle name="標準 4 2 2 2" xfId="1338" xr:uid="{00000000-0005-0000-0000-000062050000}"/>
    <cellStyle name="標準 4 2 2 3" xfId="1339" xr:uid="{00000000-0005-0000-0000-000063050000}"/>
    <cellStyle name="標準 4 2 3" xfId="1340" xr:uid="{00000000-0005-0000-0000-000064050000}"/>
    <cellStyle name="標準 4 3" xfId="1341" xr:uid="{00000000-0005-0000-0000-000065050000}"/>
    <cellStyle name="標準 4 3 2" xfId="1342" xr:uid="{00000000-0005-0000-0000-000066050000}"/>
    <cellStyle name="標準 4 3 3" xfId="1343" xr:uid="{00000000-0005-0000-0000-000067050000}"/>
    <cellStyle name="標準 4 4" xfId="1344" xr:uid="{00000000-0005-0000-0000-000068050000}"/>
    <cellStyle name="標準 4 4 2" xfId="1345" xr:uid="{00000000-0005-0000-0000-000069050000}"/>
    <cellStyle name="標準 4 4 3" xfId="1346" xr:uid="{00000000-0005-0000-0000-00006A050000}"/>
    <cellStyle name="標準 4 5" xfId="1347" xr:uid="{00000000-0005-0000-0000-00006B050000}"/>
    <cellStyle name="標準 4 6" xfId="1348" xr:uid="{00000000-0005-0000-0000-00006C050000}"/>
    <cellStyle name="標準 4_20121011__1_F⇒O_【証拠金１本化】課題管理（清算）" xfId="1349" xr:uid="{00000000-0005-0000-0000-00006D050000}"/>
    <cellStyle name="標準 40" xfId="1350" xr:uid="{00000000-0005-0000-0000-00006E050000}"/>
    <cellStyle name="標準 41" xfId="1351" xr:uid="{00000000-0005-0000-0000-00006F050000}"/>
    <cellStyle name="標準 42" xfId="1352" xr:uid="{00000000-0005-0000-0000-000070050000}"/>
    <cellStyle name="標準 43" xfId="1353" xr:uid="{00000000-0005-0000-0000-000071050000}"/>
    <cellStyle name="標準 44" xfId="1354" xr:uid="{00000000-0005-0000-0000-000072050000}"/>
    <cellStyle name="標準 45" xfId="1355" xr:uid="{00000000-0005-0000-0000-000073050000}"/>
    <cellStyle name="標準 46" xfId="1356" xr:uid="{00000000-0005-0000-0000-000074050000}"/>
    <cellStyle name="標準 47" xfId="1357" xr:uid="{00000000-0005-0000-0000-000075050000}"/>
    <cellStyle name="標準 48" xfId="1358" xr:uid="{00000000-0005-0000-0000-000076050000}"/>
    <cellStyle name="標準 49" xfId="1359" xr:uid="{00000000-0005-0000-0000-000077050000}"/>
    <cellStyle name="標準 5" xfId="1360" xr:uid="{00000000-0005-0000-0000-000078050000}"/>
    <cellStyle name="標準 5 2" xfId="1361" xr:uid="{00000000-0005-0000-0000-000079050000}"/>
    <cellStyle name="標準 5 2 2" xfId="1362" xr:uid="{00000000-0005-0000-0000-00007A050000}"/>
    <cellStyle name="標準 5 2 2 2" xfId="15" xr:uid="{00000000-0005-0000-0000-00007B050000}"/>
    <cellStyle name="標準 5 2 2 3" xfId="1363" xr:uid="{00000000-0005-0000-0000-00007C050000}"/>
    <cellStyle name="標準 5 2 3" xfId="1364" xr:uid="{00000000-0005-0000-0000-00007D050000}"/>
    <cellStyle name="標準 5 2 3 2" xfId="1365" xr:uid="{00000000-0005-0000-0000-00007E050000}"/>
    <cellStyle name="標準 5 2 3 3" xfId="1366" xr:uid="{00000000-0005-0000-0000-00007F050000}"/>
    <cellStyle name="標準 5 3" xfId="1367" xr:uid="{00000000-0005-0000-0000-000080050000}"/>
    <cellStyle name="標準 5 4" xfId="1368" xr:uid="{00000000-0005-0000-0000-000081050000}"/>
    <cellStyle name="標準 5 4 2" xfId="1369" xr:uid="{00000000-0005-0000-0000-000082050000}"/>
    <cellStyle name="標準 5_バックアップセンタ_切替テストスケジュール_20120406~10" xfId="1370" xr:uid="{00000000-0005-0000-0000-000083050000}"/>
    <cellStyle name="標準 50" xfId="1371" xr:uid="{00000000-0005-0000-0000-000084050000}"/>
    <cellStyle name="標準 51" xfId="1372" xr:uid="{00000000-0005-0000-0000-000085050000}"/>
    <cellStyle name="標準 52" xfId="1373" xr:uid="{00000000-0005-0000-0000-000086050000}"/>
    <cellStyle name="標準 53" xfId="1374" xr:uid="{00000000-0005-0000-0000-000087050000}"/>
    <cellStyle name="標準 54" xfId="1375" xr:uid="{00000000-0005-0000-0000-000088050000}"/>
    <cellStyle name="標準 55" xfId="1376" xr:uid="{00000000-0005-0000-0000-000089050000}"/>
    <cellStyle name="標準 56" xfId="1377" xr:uid="{00000000-0005-0000-0000-00008A050000}"/>
    <cellStyle name="標準 57" xfId="1378" xr:uid="{00000000-0005-0000-0000-00008B050000}"/>
    <cellStyle name="標準 58" xfId="1379" xr:uid="{00000000-0005-0000-0000-00008C050000}"/>
    <cellStyle name="標準 59" xfId="1380" xr:uid="{00000000-0005-0000-0000-00008D050000}"/>
    <cellStyle name="標準 6" xfId="1381" xr:uid="{00000000-0005-0000-0000-00008E050000}"/>
    <cellStyle name="標準 6 2" xfId="1382" xr:uid="{00000000-0005-0000-0000-00008F050000}"/>
    <cellStyle name="標準 6 2 2" xfId="1383" xr:uid="{00000000-0005-0000-0000-000090050000}"/>
    <cellStyle name="標準 6 2 3" xfId="1384" xr:uid="{00000000-0005-0000-0000-000091050000}"/>
    <cellStyle name="標準 6 2 4" xfId="1385" xr:uid="{00000000-0005-0000-0000-000092050000}"/>
    <cellStyle name="標準 6 3" xfId="1386" xr:uid="{00000000-0005-0000-0000-000093050000}"/>
    <cellStyle name="標準 6_バックアップセンタ_切替テストスケジュール_20120406~10" xfId="1387" xr:uid="{00000000-0005-0000-0000-000094050000}"/>
    <cellStyle name="標準 60" xfId="1388" xr:uid="{00000000-0005-0000-0000-000095050000}"/>
    <cellStyle name="標準 61" xfId="1389" xr:uid="{00000000-0005-0000-0000-000096050000}"/>
    <cellStyle name="標準 62" xfId="1390" xr:uid="{00000000-0005-0000-0000-000097050000}"/>
    <cellStyle name="標準 63" xfId="1391" xr:uid="{00000000-0005-0000-0000-000098050000}"/>
    <cellStyle name="標準 64" xfId="1392" xr:uid="{00000000-0005-0000-0000-000099050000}"/>
    <cellStyle name="標準 65" xfId="1393" xr:uid="{00000000-0005-0000-0000-00009A050000}"/>
    <cellStyle name="標準 66" xfId="1394" xr:uid="{00000000-0005-0000-0000-00009B050000}"/>
    <cellStyle name="標準 67" xfId="1395" xr:uid="{00000000-0005-0000-0000-00009C050000}"/>
    <cellStyle name="標準 68" xfId="1396" xr:uid="{00000000-0005-0000-0000-00009D050000}"/>
    <cellStyle name="標準 69" xfId="1397" xr:uid="{00000000-0005-0000-0000-00009E050000}"/>
    <cellStyle name="標準 69 2" xfId="1398" xr:uid="{00000000-0005-0000-0000-00009F050000}"/>
    <cellStyle name="標準 69 2 2" xfId="1399" xr:uid="{00000000-0005-0000-0000-0000A0050000}"/>
    <cellStyle name="標準 69 2 2 2" xfId="1400" xr:uid="{00000000-0005-0000-0000-0000A1050000}"/>
    <cellStyle name="標準 69 2 2 3" xfId="1401" xr:uid="{00000000-0005-0000-0000-0000A2050000}"/>
    <cellStyle name="標準 69 2 2 4" xfId="1402" xr:uid="{00000000-0005-0000-0000-0000A3050000}"/>
    <cellStyle name="標準 69 2 3" xfId="1403" xr:uid="{00000000-0005-0000-0000-0000A4050000}"/>
    <cellStyle name="標準 69 2 4" xfId="1404" xr:uid="{00000000-0005-0000-0000-0000A5050000}"/>
    <cellStyle name="標準 69 2 5" xfId="1405" xr:uid="{00000000-0005-0000-0000-0000A6050000}"/>
    <cellStyle name="標準 69 3" xfId="1406" xr:uid="{00000000-0005-0000-0000-0000A7050000}"/>
    <cellStyle name="標準 69 3 2" xfId="1407" xr:uid="{00000000-0005-0000-0000-0000A8050000}"/>
    <cellStyle name="標準 69 3 3" xfId="1408" xr:uid="{00000000-0005-0000-0000-0000A9050000}"/>
    <cellStyle name="標準 69 3 4" xfId="1409" xr:uid="{00000000-0005-0000-0000-0000AA050000}"/>
    <cellStyle name="標準 69 4" xfId="1410" xr:uid="{00000000-0005-0000-0000-0000AB050000}"/>
    <cellStyle name="標準 69 5" xfId="1411" xr:uid="{00000000-0005-0000-0000-0000AC050000}"/>
    <cellStyle name="標準 69 6" xfId="1412" xr:uid="{00000000-0005-0000-0000-0000AD050000}"/>
    <cellStyle name="標準 69 7" xfId="1413" xr:uid="{00000000-0005-0000-0000-0000AE050000}"/>
    <cellStyle name="標準 69 8" xfId="1414" xr:uid="{00000000-0005-0000-0000-0000AF050000}"/>
    <cellStyle name="標準 7" xfId="1415" xr:uid="{00000000-0005-0000-0000-0000B0050000}"/>
    <cellStyle name="標準 7 2" xfId="1416" xr:uid="{00000000-0005-0000-0000-0000B1050000}"/>
    <cellStyle name="標準 7 2 2" xfId="1417" xr:uid="{00000000-0005-0000-0000-0000B2050000}"/>
    <cellStyle name="標準 7 2 3" xfId="1418" xr:uid="{00000000-0005-0000-0000-0000B3050000}"/>
    <cellStyle name="標準 7 3" xfId="1419" xr:uid="{00000000-0005-0000-0000-0000B4050000}"/>
    <cellStyle name="標準 7 3 2" xfId="1420" xr:uid="{00000000-0005-0000-0000-0000B5050000}"/>
    <cellStyle name="標準 7 3 3" xfId="1421" xr:uid="{00000000-0005-0000-0000-0000B6050000}"/>
    <cellStyle name="標準 7 4" xfId="1422" xr:uid="{00000000-0005-0000-0000-0000B7050000}"/>
    <cellStyle name="標準 7 4 2" xfId="1423" xr:uid="{00000000-0005-0000-0000-0000B8050000}"/>
    <cellStyle name="標準 7 4 3" xfId="1424" xr:uid="{00000000-0005-0000-0000-0000B9050000}"/>
    <cellStyle name="標準 7 5" xfId="1425" xr:uid="{00000000-0005-0000-0000-0000BA050000}"/>
    <cellStyle name="標準 70" xfId="1426" xr:uid="{00000000-0005-0000-0000-0000BB050000}"/>
    <cellStyle name="標準 70 2" xfId="1427" xr:uid="{00000000-0005-0000-0000-0000BC050000}"/>
    <cellStyle name="標準 70 2 2" xfId="1428" xr:uid="{00000000-0005-0000-0000-0000BD050000}"/>
    <cellStyle name="標準 70 2 2 2" xfId="1429" xr:uid="{00000000-0005-0000-0000-0000BE050000}"/>
    <cellStyle name="標準 70 2 2 3" xfId="1430" xr:uid="{00000000-0005-0000-0000-0000BF050000}"/>
    <cellStyle name="標準 70 2 2 4" xfId="1431" xr:uid="{00000000-0005-0000-0000-0000C0050000}"/>
    <cellStyle name="標準 70 2 3" xfId="1432" xr:uid="{00000000-0005-0000-0000-0000C1050000}"/>
    <cellStyle name="標準 70 2 4" xfId="1433" xr:uid="{00000000-0005-0000-0000-0000C2050000}"/>
    <cellStyle name="標準 70 2 5" xfId="1434" xr:uid="{00000000-0005-0000-0000-0000C3050000}"/>
    <cellStyle name="標準 70 3" xfId="1435" xr:uid="{00000000-0005-0000-0000-0000C4050000}"/>
    <cellStyle name="標準 70 3 2" xfId="1436" xr:uid="{00000000-0005-0000-0000-0000C5050000}"/>
    <cellStyle name="標準 70 3 3" xfId="1437" xr:uid="{00000000-0005-0000-0000-0000C6050000}"/>
    <cellStyle name="標準 70 3 4" xfId="1438" xr:uid="{00000000-0005-0000-0000-0000C7050000}"/>
    <cellStyle name="標準 70 4" xfId="1439" xr:uid="{00000000-0005-0000-0000-0000C8050000}"/>
    <cellStyle name="標準 70 5" xfId="1440" xr:uid="{00000000-0005-0000-0000-0000C9050000}"/>
    <cellStyle name="標準 70 6" xfId="1441" xr:uid="{00000000-0005-0000-0000-0000CA050000}"/>
    <cellStyle name="標準 70 7" xfId="1442" xr:uid="{00000000-0005-0000-0000-0000CB050000}"/>
    <cellStyle name="標準 70 8" xfId="1443" xr:uid="{00000000-0005-0000-0000-0000CC050000}"/>
    <cellStyle name="標準 71" xfId="1444" xr:uid="{00000000-0005-0000-0000-0000CD050000}"/>
    <cellStyle name="標準 71 2" xfId="1445" xr:uid="{00000000-0005-0000-0000-0000CE050000}"/>
    <cellStyle name="標準 71 2 2" xfId="1446" xr:uid="{00000000-0005-0000-0000-0000CF050000}"/>
    <cellStyle name="標準 71 2 2 2" xfId="1447" xr:uid="{00000000-0005-0000-0000-0000D0050000}"/>
    <cellStyle name="標準 71 2 2 3" xfId="1448" xr:uid="{00000000-0005-0000-0000-0000D1050000}"/>
    <cellStyle name="標準 71 2 2 4" xfId="1449" xr:uid="{00000000-0005-0000-0000-0000D2050000}"/>
    <cellStyle name="標準 71 2 3" xfId="1450" xr:uid="{00000000-0005-0000-0000-0000D3050000}"/>
    <cellStyle name="標準 71 2 4" xfId="1451" xr:uid="{00000000-0005-0000-0000-0000D4050000}"/>
    <cellStyle name="標準 71 2 5" xfId="1452" xr:uid="{00000000-0005-0000-0000-0000D5050000}"/>
    <cellStyle name="標準 71 3" xfId="1453" xr:uid="{00000000-0005-0000-0000-0000D6050000}"/>
    <cellStyle name="標準 71 3 2" xfId="1454" xr:uid="{00000000-0005-0000-0000-0000D7050000}"/>
    <cellStyle name="標準 71 3 3" xfId="1455" xr:uid="{00000000-0005-0000-0000-0000D8050000}"/>
    <cellStyle name="標準 71 3 4" xfId="1456" xr:uid="{00000000-0005-0000-0000-0000D9050000}"/>
    <cellStyle name="標準 71 4" xfId="1457" xr:uid="{00000000-0005-0000-0000-0000DA050000}"/>
    <cellStyle name="標準 71 5" xfId="1458" xr:uid="{00000000-0005-0000-0000-0000DB050000}"/>
    <cellStyle name="標準 71 6" xfId="1459" xr:uid="{00000000-0005-0000-0000-0000DC050000}"/>
    <cellStyle name="標準 71 7" xfId="1460" xr:uid="{00000000-0005-0000-0000-0000DD050000}"/>
    <cellStyle name="標準 71 8" xfId="1461" xr:uid="{00000000-0005-0000-0000-0000DE050000}"/>
    <cellStyle name="標準 72" xfId="1462" xr:uid="{00000000-0005-0000-0000-0000DF050000}"/>
    <cellStyle name="標準 72 2" xfId="1463" xr:uid="{00000000-0005-0000-0000-0000E0050000}"/>
    <cellStyle name="標準 72 2 2" xfId="1464" xr:uid="{00000000-0005-0000-0000-0000E1050000}"/>
    <cellStyle name="標準 72 2 2 2" xfId="1465" xr:uid="{00000000-0005-0000-0000-0000E2050000}"/>
    <cellStyle name="標準 72 2 2 3" xfId="1466" xr:uid="{00000000-0005-0000-0000-0000E3050000}"/>
    <cellStyle name="標準 72 2 2 4" xfId="1467" xr:uid="{00000000-0005-0000-0000-0000E4050000}"/>
    <cellStyle name="標準 72 2 3" xfId="1468" xr:uid="{00000000-0005-0000-0000-0000E5050000}"/>
    <cellStyle name="標準 72 2 4" xfId="1469" xr:uid="{00000000-0005-0000-0000-0000E6050000}"/>
    <cellStyle name="標準 72 2 5" xfId="1470" xr:uid="{00000000-0005-0000-0000-0000E7050000}"/>
    <cellStyle name="標準 72 3" xfId="1471" xr:uid="{00000000-0005-0000-0000-0000E8050000}"/>
    <cellStyle name="標準 72 3 2" xfId="1472" xr:uid="{00000000-0005-0000-0000-0000E9050000}"/>
    <cellStyle name="標準 72 3 3" xfId="1473" xr:uid="{00000000-0005-0000-0000-0000EA050000}"/>
    <cellStyle name="標準 72 3 4" xfId="1474" xr:uid="{00000000-0005-0000-0000-0000EB050000}"/>
    <cellStyle name="標準 72 4" xfId="1475" xr:uid="{00000000-0005-0000-0000-0000EC050000}"/>
    <cellStyle name="標準 72 5" xfId="1476" xr:uid="{00000000-0005-0000-0000-0000ED050000}"/>
    <cellStyle name="標準 72 6" xfId="1477" xr:uid="{00000000-0005-0000-0000-0000EE050000}"/>
    <cellStyle name="標準 72 7" xfId="1478" xr:uid="{00000000-0005-0000-0000-0000EF050000}"/>
    <cellStyle name="標準 72 8" xfId="1479" xr:uid="{00000000-0005-0000-0000-0000F0050000}"/>
    <cellStyle name="標準 73" xfId="1480" xr:uid="{00000000-0005-0000-0000-0000F1050000}"/>
    <cellStyle name="標準 73 2" xfId="1481" xr:uid="{00000000-0005-0000-0000-0000F2050000}"/>
    <cellStyle name="標準 73 2 2" xfId="1482" xr:uid="{00000000-0005-0000-0000-0000F3050000}"/>
    <cellStyle name="標準 73 2 2 2" xfId="1483" xr:uid="{00000000-0005-0000-0000-0000F4050000}"/>
    <cellStyle name="標準 73 2 2 3" xfId="1484" xr:uid="{00000000-0005-0000-0000-0000F5050000}"/>
    <cellStyle name="標準 73 2 2 4" xfId="1485" xr:uid="{00000000-0005-0000-0000-0000F6050000}"/>
    <cellStyle name="標準 73 2 3" xfId="1486" xr:uid="{00000000-0005-0000-0000-0000F7050000}"/>
    <cellStyle name="標準 73 2 4" xfId="1487" xr:uid="{00000000-0005-0000-0000-0000F8050000}"/>
    <cellStyle name="標準 73 2 5" xfId="1488" xr:uid="{00000000-0005-0000-0000-0000F9050000}"/>
    <cellStyle name="標準 73 3" xfId="1489" xr:uid="{00000000-0005-0000-0000-0000FA050000}"/>
    <cellStyle name="標準 73 3 2" xfId="1490" xr:uid="{00000000-0005-0000-0000-0000FB050000}"/>
    <cellStyle name="標準 73 3 3" xfId="1491" xr:uid="{00000000-0005-0000-0000-0000FC050000}"/>
    <cellStyle name="標準 73 3 4" xfId="1492" xr:uid="{00000000-0005-0000-0000-0000FD050000}"/>
    <cellStyle name="標準 73 4" xfId="1493" xr:uid="{00000000-0005-0000-0000-0000FE050000}"/>
    <cellStyle name="標準 73 5" xfId="1494" xr:uid="{00000000-0005-0000-0000-0000FF050000}"/>
    <cellStyle name="標準 73 6" xfId="1495" xr:uid="{00000000-0005-0000-0000-000000060000}"/>
    <cellStyle name="標準 74" xfId="1496" xr:uid="{00000000-0005-0000-0000-000001060000}"/>
    <cellStyle name="標準 74 2" xfId="1497" xr:uid="{00000000-0005-0000-0000-000002060000}"/>
    <cellStyle name="標準 74 2 2" xfId="1498" xr:uid="{00000000-0005-0000-0000-000003060000}"/>
    <cellStyle name="標準 74 2 2 2" xfId="1499" xr:uid="{00000000-0005-0000-0000-000004060000}"/>
    <cellStyle name="標準 74 2 2 3" xfId="1500" xr:uid="{00000000-0005-0000-0000-000005060000}"/>
    <cellStyle name="標準 74 2 2 4" xfId="1501" xr:uid="{00000000-0005-0000-0000-000006060000}"/>
    <cellStyle name="標準 74 2 3" xfId="1502" xr:uid="{00000000-0005-0000-0000-000007060000}"/>
    <cellStyle name="標準 74 2 4" xfId="1503" xr:uid="{00000000-0005-0000-0000-000008060000}"/>
    <cellStyle name="標準 74 2 5" xfId="1504" xr:uid="{00000000-0005-0000-0000-000009060000}"/>
    <cellStyle name="標準 74 3" xfId="1505" xr:uid="{00000000-0005-0000-0000-00000A060000}"/>
    <cellStyle name="標準 74 3 2" xfId="1506" xr:uid="{00000000-0005-0000-0000-00000B060000}"/>
    <cellStyle name="標準 74 3 3" xfId="1507" xr:uid="{00000000-0005-0000-0000-00000C060000}"/>
    <cellStyle name="標準 74 3 4" xfId="1508" xr:uid="{00000000-0005-0000-0000-00000D060000}"/>
    <cellStyle name="標準 74 4" xfId="1509" xr:uid="{00000000-0005-0000-0000-00000E060000}"/>
    <cellStyle name="標準 74 5" xfId="1510" xr:uid="{00000000-0005-0000-0000-00000F060000}"/>
    <cellStyle name="標準 74 6" xfId="1511" xr:uid="{00000000-0005-0000-0000-000010060000}"/>
    <cellStyle name="標準 75" xfId="1512" xr:uid="{00000000-0005-0000-0000-000011060000}"/>
    <cellStyle name="標準 75 2" xfId="1513" xr:uid="{00000000-0005-0000-0000-000012060000}"/>
    <cellStyle name="標準 75 2 2" xfId="1514" xr:uid="{00000000-0005-0000-0000-000013060000}"/>
    <cellStyle name="標準 75 2 2 2" xfId="1515" xr:uid="{00000000-0005-0000-0000-000014060000}"/>
    <cellStyle name="標準 75 2 2 3" xfId="1516" xr:uid="{00000000-0005-0000-0000-000015060000}"/>
    <cellStyle name="標準 75 2 2 4" xfId="1517" xr:uid="{00000000-0005-0000-0000-000016060000}"/>
    <cellStyle name="標準 75 2 3" xfId="1518" xr:uid="{00000000-0005-0000-0000-000017060000}"/>
    <cellStyle name="標準 75 2 4" xfId="1519" xr:uid="{00000000-0005-0000-0000-000018060000}"/>
    <cellStyle name="標準 75 2 5" xfId="1520" xr:uid="{00000000-0005-0000-0000-000019060000}"/>
    <cellStyle name="標準 75 3" xfId="1521" xr:uid="{00000000-0005-0000-0000-00001A060000}"/>
    <cellStyle name="標準 75 3 2" xfId="1522" xr:uid="{00000000-0005-0000-0000-00001B060000}"/>
    <cellStyle name="標準 75 3 3" xfId="1523" xr:uid="{00000000-0005-0000-0000-00001C060000}"/>
    <cellStyle name="標準 75 3 4" xfId="1524" xr:uid="{00000000-0005-0000-0000-00001D060000}"/>
    <cellStyle name="標準 75 4" xfId="1525" xr:uid="{00000000-0005-0000-0000-00001E060000}"/>
    <cellStyle name="標準 75 5" xfId="1526" xr:uid="{00000000-0005-0000-0000-00001F060000}"/>
    <cellStyle name="標準 75 6" xfId="1527" xr:uid="{00000000-0005-0000-0000-000020060000}"/>
    <cellStyle name="標準 76" xfId="1528" xr:uid="{00000000-0005-0000-0000-000021060000}"/>
    <cellStyle name="標準 76 2" xfId="1529" xr:uid="{00000000-0005-0000-0000-000022060000}"/>
    <cellStyle name="標準 76 2 2" xfId="1530" xr:uid="{00000000-0005-0000-0000-000023060000}"/>
    <cellStyle name="標準 76 2 2 2" xfId="1531" xr:uid="{00000000-0005-0000-0000-000024060000}"/>
    <cellStyle name="標準 76 2 2 3" xfId="1532" xr:uid="{00000000-0005-0000-0000-000025060000}"/>
    <cellStyle name="標準 76 2 2 4" xfId="1533" xr:uid="{00000000-0005-0000-0000-000026060000}"/>
    <cellStyle name="標準 76 2 3" xfId="1534" xr:uid="{00000000-0005-0000-0000-000027060000}"/>
    <cellStyle name="標準 76 2 4" xfId="1535" xr:uid="{00000000-0005-0000-0000-000028060000}"/>
    <cellStyle name="標準 76 2 5" xfId="1536" xr:uid="{00000000-0005-0000-0000-000029060000}"/>
    <cellStyle name="標準 76 3" xfId="1537" xr:uid="{00000000-0005-0000-0000-00002A060000}"/>
    <cellStyle name="標準 76 3 2" xfId="1538" xr:uid="{00000000-0005-0000-0000-00002B060000}"/>
    <cellStyle name="標準 76 3 3" xfId="1539" xr:uid="{00000000-0005-0000-0000-00002C060000}"/>
    <cellStyle name="標準 76 3 4" xfId="1540" xr:uid="{00000000-0005-0000-0000-00002D060000}"/>
    <cellStyle name="標準 76 4" xfId="1541" xr:uid="{00000000-0005-0000-0000-00002E060000}"/>
    <cellStyle name="標準 76 5" xfId="1542" xr:uid="{00000000-0005-0000-0000-00002F060000}"/>
    <cellStyle name="標準 76 6" xfId="1543" xr:uid="{00000000-0005-0000-0000-000030060000}"/>
    <cellStyle name="標準 77" xfId="1544" xr:uid="{00000000-0005-0000-0000-000031060000}"/>
    <cellStyle name="標準 77 2" xfId="1545" xr:uid="{00000000-0005-0000-0000-000032060000}"/>
    <cellStyle name="標準 77 2 2" xfId="1546" xr:uid="{00000000-0005-0000-0000-000033060000}"/>
    <cellStyle name="標準 77 2 2 2" xfId="1547" xr:uid="{00000000-0005-0000-0000-000034060000}"/>
    <cellStyle name="標準 77 2 2 3" xfId="1548" xr:uid="{00000000-0005-0000-0000-000035060000}"/>
    <cellStyle name="標準 77 2 2 4" xfId="1549" xr:uid="{00000000-0005-0000-0000-000036060000}"/>
    <cellStyle name="標準 77 2 3" xfId="1550" xr:uid="{00000000-0005-0000-0000-000037060000}"/>
    <cellStyle name="標準 77 2 4" xfId="1551" xr:uid="{00000000-0005-0000-0000-000038060000}"/>
    <cellStyle name="標準 77 2 5" xfId="1552" xr:uid="{00000000-0005-0000-0000-000039060000}"/>
    <cellStyle name="標準 77 3" xfId="1553" xr:uid="{00000000-0005-0000-0000-00003A060000}"/>
    <cellStyle name="標準 77 3 2" xfId="1554" xr:uid="{00000000-0005-0000-0000-00003B060000}"/>
    <cellStyle name="標準 77 3 3" xfId="1555" xr:uid="{00000000-0005-0000-0000-00003C060000}"/>
    <cellStyle name="標準 77 3 4" xfId="1556" xr:uid="{00000000-0005-0000-0000-00003D060000}"/>
    <cellStyle name="標準 77 4" xfId="1557" xr:uid="{00000000-0005-0000-0000-00003E060000}"/>
    <cellStyle name="標準 77 5" xfId="1558" xr:uid="{00000000-0005-0000-0000-00003F060000}"/>
    <cellStyle name="標準 77 6" xfId="1559" xr:uid="{00000000-0005-0000-0000-000040060000}"/>
    <cellStyle name="標準 78" xfId="1560" xr:uid="{00000000-0005-0000-0000-000041060000}"/>
    <cellStyle name="標準 78 2" xfId="1561" xr:uid="{00000000-0005-0000-0000-000042060000}"/>
    <cellStyle name="標準 78 2 2" xfId="1562" xr:uid="{00000000-0005-0000-0000-000043060000}"/>
    <cellStyle name="標準 78 2 2 2" xfId="1563" xr:uid="{00000000-0005-0000-0000-000044060000}"/>
    <cellStyle name="標準 78 2 2 3" xfId="1564" xr:uid="{00000000-0005-0000-0000-000045060000}"/>
    <cellStyle name="標準 78 2 2 4" xfId="1565" xr:uid="{00000000-0005-0000-0000-000046060000}"/>
    <cellStyle name="標準 78 2 3" xfId="1566" xr:uid="{00000000-0005-0000-0000-000047060000}"/>
    <cellStyle name="標準 78 2 4" xfId="1567" xr:uid="{00000000-0005-0000-0000-000048060000}"/>
    <cellStyle name="標準 78 2 5" xfId="1568" xr:uid="{00000000-0005-0000-0000-000049060000}"/>
    <cellStyle name="標準 78 3" xfId="1569" xr:uid="{00000000-0005-0000-0000-00004A060000}"/>
    <cellStyle name="標準 78 3 2" xfId="1570" xr:uid="{00000000-0005-0000-0000-00004B060000}"/>
    <cellStyle name="標準 78 3 3" xfId="1571" xr:uid="{00000000-0005-0000-0000-00004C060000}"/>
    <cellStyle name="標準 78 3 4" xfId="1572" xr:uid="{00000000-0005-0000-0000-00004D060000}"/>
    <cellStyle name="標準 78 4" xfId="1573" xr:uid="{00000000-0005-0000-0000-00004E060000}"/>
    <cellStyle name="標準 78 5" xfId="1574" xr:uid="{00000000-0005-0000-0000-00004F060000}"/>
    <cellStyle name="標準 78 6" xfId="1575" xr:uid="{00000000-0005-0000-0000-000050060000}"/>
    <cellStyle name="標準 79" xfId="1576" xr:uid="{00000000-0005-0000-0000-000051060000}"/>
    <cellStyle name="標準 79 2" xfId="1577" xr:uid="{00000000-0005-0000-0000-000052060000}"/>
    <cellStyle name="標準 79 2 2" xfId="1578" xr:uid="{00000000-0005-0000-0000-000053060000}"/>
    <cellStyle name="標準 79 2 2 2" xfId="1579" xr:uid="{00000000-0005-0000-0000-000054060000}"/>
    <cellStyle name="標準 79 2 2 3" xfId="1580" xr:uid="{00000000-0005-0000-0000-000055060000}"/>
    <cellStyle name="標準 79 2 2 4" xfId="1581" xr:uid="{00000000-0005-0000-0000-000056060000}"/>
    <cellStyle name="標準 79 2 3" xfId="1582" xr:uid="{00000000-0005-0000-0000-000057060000}"/>
    <cellStyle name="標準 79 2 4" xfId="1583" xr:uid="{00000000-0005-0000-0000-000058060000}"/>
    <cellStyle name="標準 79 2 5" xfId="1584" xr:uid="{00000000-0005-0000-0000-000059060000}"/>
    <cellStyle name="標準 79 3" xfId="1585" xr:uid="{00000000-0005-0000-0000-00005A060000}"/>
    <cellStyle name="標準 79 3 2" xfId="1586" xr:uid="{00000000-0005-0000-0000-00005B060000}"/>
    <cellStyle name="標準 79 3 3" xfId="1587" xr:uid="{00000000-0005-0000-0000-00005C060000}"/>
    <cellStyle name="標準 79 3 4" xfId="1588" xr:uid="{00000000-0005-0000-0000-00005D060000}"/>
    <cellStyle name="標準 79 4" xfId="1589" xr:uid="{00000000-0005-0000-0000-00005E060000}"/>
    <cellStyle name="標準 79 5" xfId="1590" xr:uid="{00000000-0005-0000-0000-00005F060000}"/>
    <cellStyle name="標準 79 6" xfId="1591" xr:uid="{00000000-0005-0000-0000-000060060000}"/>
    <cellStyle name="標準 8" xfId="1592" xr:uid="{00000000-0005-0000-0000-000061060000}"/>
    <cellStyle name="標準 8 2" xfId="1593" xr:uid="{00000000-0005-0000-0000-000062060000}"/>
    <cellStyle name="標準 8 3" xfId="1594" xr:uid="{00000000-0005-0000-0000-000063060000}"/>
    <cellStyle name="標準 8 4" xfId="1595" xr:uid="{00000000-0005-0000-0000-000064060000}"/>
    <cellStyle name="標準 8 5" xfId="1596" xr:uid="{00000000-0005-0000-0000-000065060000}"/>
    <cellStyle name="標準 8 6" xfId="1597" xr:uid="{00000000-0005-0000-0000-00006606000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5" xfId="1919" xr:uid="{00000000-0005-0000-0000-0000A8070000}"/>
    <cellStyle name="標準 99 6" xfId="1920" xr:uid="{00000000-0005-0000-0000-0000A9070000}"/>
    <cellStyle name="標準１" xfId="1921" xr:uid="{00000000-0005-0000-0000-0000B0070000}"/>
    <cellStyle name="標準10" xfId="1922" xr:uid="{00000000-0005-0000-0000-0000B1070000}"/>
    <cellStyle name="標準12" xfId="1923" xr:uid="{00000000-0005-0000-0000-0000B2070000}"/>
    <cellStyle name="文字列" xfId="1924" xr:uid="{00000000-0005-0000-0000-0000B3070000}"/>
    <cellStyle name="未定義" xfId="12" xr:uid="{00000000-0005-0000-0000-0000B4070000}"/>
    <cellStyle name="未定義 2" xfId="1925" xr:uid="{00000000-0005-0000-0000-0000B5070000}"/>
    <cellStyle name="未定義 3" xfId="1926" xr:uid="{00000000-0005-0000-0000-0000B6070000}"/>
    <cellStyle name="未定義_030_上場有価証券総括表_詳細設計書_府令改正対応" xfId="1927" xr:uid="{00000000-0005-0000-0000-0000B7070000}"/>
    <cellStyle builtinId="26" customBuiltin="1" name="良い" xfId="1943"/>
    <cellStyle name="良い 2" xfId="1928" xr:uid="{00000000-0005-0000-0000-0000B9070000}"/>
    <cellStyle name="良い 3" xfId="1929" xr:uid="{00000000-0005-0000-0000-0000BA070000}"/>
    <cellStyle name="良い 4" xfId="1930" xr:uid="{00000000-0005-0000-0000-0000BB070000}"/>
    <cellStyle name="良い 5" xfId="1931" xr:uid="{00000000-0005-0000-0000-0000BC070000}"/>
    <cellStyle name="良い 6" xfId="1932" xr:uid="{00000000-0005-0000-0000-0000BD070000}"/>
    <cellStyle name="良い 7" xfId="1933" xr:uid="{00000000-0005-0000-0000-0000BE070000}"/>
    <cellStyle name="良い 8" xfId="1934" xr:uid="{00000000-0005-0000-0000-0000BF070000}"/>
    <cellStyle name="良い 9" xfId="1935" xr:uid="{00000000-0005-0000-0000-0000C0070000}"/>
    <cellStyle name="표준_4.3.1_取引処理（取引処理制御１－１）" xfId="1936" xr:uid="{00000000-0005-0000-0000-0000C1070000}"/>
  </cellStyles>
  <dxfs count="0"/>
  <tableStyles count="0" defaultPivotStyle="PivotStyleLight16" defaultTableStyle="TableStyleMedium2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8936-5DD4-4511-A2B5-E421FDFD4162}">
  <sheetPr codeName="Sheet1">
    <pageSetUpPr fitToPage="1"/>
  </sheetPr>
  <dimension ref="A1:L155"/>
  <sheetViews>
    <sheetView showGridLines="0" tabSelected="1" view="pageBreakPreview" workbookViewId="0" zoomScaleNormal="100" zoomScaleSheetLayoutView="100">
      <pane activePane="bottomLeft" state="frozen" topLeftCell="A6" ySplit="5"/>
      <selection sqref="A1:C1"/>
      <selection activeCell="A6" pane="bottomLeft" sqref="A6"/>
    </sheetView>
  </sheetViews>
  <sheetFormatPr defaultRowHeight="13.5"/>
  <cols>
    <col min="1" max="1" customWidth="true" width="6.25" collapsed="false"/>
    <col min="2" max="2" customWidth="true" width="33.25" collapsed="false"/>
    <col min="3" max="3" customWidth="true" width="37.375" collapsed="false"/>
    <col min="4" max="4" customWidth="true" width="5.375" collapsed="false"/>
    <col min="5" max="5" customWidth="true" width="26.875" collapsed="false"/>
    <col min="6" max="6" customWidth="true" width="5.375" collapsed="false"/>
    <col min="7" max="7" customWidth="true" width="26.875" collapsed="false"/>
    <col min="8" max="8" customWidth="true" width="5.375" collapsed="false"/>
    <col min="9" max="9" customWidth="true" width="26.875" collapsed="false"/>
    <col min="10" max="10" customWidth="true" width="5.375" collapsed="false"/>
    <col min="11" max="11" customWidth="true" width="26.875" collapsed="false"/>
  </cols>
  <sheetData>
    <row customHeight="1" ht="30" r="1" spans="1:11">
      <c r="A1" s="10" t="s">
        <v>14</v>
      </c>
      <c r="B1" s="10"/>
      <c r="C1" s="10"/>
      <c r="D1" s="1"/>
      <c r="E1" s="1"/>
      <c r="F1" s="1"/>
      <c r="G1" s="1"/>
      <c r="H1" s="1"/>
      <c r="I1" s="1"/>
      <c r="J1" s="1"/>
      <c r="K1" s="1"/>
    </row>
    <row customHeight="1" ht="30" r="2" spans="1:11">
      <c r="A2" s="10" t="s">
        <v>15</v>
      </c>
      <c r="B2" s="10"/>
      <c r="C2" s="10"/>
      <c r="D2" s="10"/>
      <c r="E2" s="10"/>
      <c r="F2" s="1"/>
      <c r="G2" s="1"/>
      <c r="H2" s="1"/>
      <c r="I2" s="1"/>
      <c r="J2" s="1"/>
      <c r="K2" s="1"/>
    </row>
    <row customHeight="1" ht="17.100000000000001" r="3" spans="1:11">
      <c r="A3" s="6" t="s">
        <v>13</v>
      </c>
      <c r="B3" s="7"/>
      <c r="C3" s="7"/>
      <c r="D3" s="1"/>
      <c r="E3" s="1"/>
      <c r="F3" s="1"/>
      <c r="G3" s="1"/>
      <c r="H3" s="1"/>
      <c r="I3" s="1"/>
      <c r="J3" s="1"/>
      <c r="K3" s="8" t="s">
        <v>12</v>
      </c>
    </row>
    <row customHeight="1" ht="17.100000000000001" r="4" spans="1:11">
      <c r="A4" s="9" t="s">
        <v>0</v>
      </c>
      <c r="B4" s="11" t="s">
        <v>9</v>
      </c>
      <c r="C4" s="11" t="s">
        <v>11</v>
      </c>
      <c r="D4" s="13" t="s">
        <v>1</v>
      </c>
      <c r="E4" s="13"/>
      <c r="F4" s="13" t="s">
        <v>3</v>
      </c>
      <c r="G4" s="13"/>
      <c r="H4" s="13" t="s">
        <v>4</v>
      </c>
      <c r="I4" s="13"/>
      <c r="J4" s="13" t="s">
        <v>5</v>
      </c>
      <c r="K4" s="13"/>
    </row>
    <row customHeight="1" ht="17.100000000000001" r="5" spans="1:11">
      <c r="A5" s="9" t="s">
        <v>2</v>
      </c>
      <c r="B5" s="12"/>
      <c r="C5" s="12"/>
      <c r="D5" s="13" t="s">
        <v>10</v>
      </c>
      <c r="E5" s="13"/>
      <c r="F5" s="13" t="s">
        <v>6</v>
      </c>
      <c r="G5" s="13"/>
      <c r="H5" s="13" t="s">
        <v>7</v>
      </c>
      <c r="I5" s="13"/>
      <c r="J5" s="14" t="s">
        <v>8</v>
      </c>
      <c r="K5" s="15"/>
    </row>
    <row customHeight="1" ht="13.5" r="6" spans="1:11">
      <c r="A6" s="2" t="s">
        <v>16</v>
      </c>
      <c r="B6" s="3" t="s">
        <v>17</v>
      </c>
      <c r="C6" s="3" t="s">
        <v>18</v>
      </c>
      <c r="D6" s="4" t="s">
        <v>19</v>
      </c>
      <c r="E6" s="5" t="str">
        <f>"－"</f>
        <v>－</v>
      </c>
      <c r="F6" s="4" t="s">
        <v>19</v>
      </c>
      <c r="G6" s="5" t="str">
        <f>"－"</f>
        <v>－</v>
      </c>
      <c r="H6" s="4" t="s">
        <v>19</v>
      </c>
      <c r="I6" s="5" t="str">
        <f>"－"</f>
        <v>－</v>
      </c>
      <c r="J6" s="4" t="s">
        <v>19</v>
      </c>
      <c r="K6" s="5" t="str">
        <f>"－"</f>
        <v>－</v>
      </c>
    </row>
    <row r="7">
      <c r="A7" s="2" t="s">
        <v>20</v>
      </c>
      <c r="B7" s="3" t="s">
        <v>17</v>
      </c>
      <c r="C7" s="3" t="s">
        <v>18</v>
      </c>
      <c r="D7" s="4"/>
      <c r="E7" s="5" t="str">
        <f>"－"</f>
        <v>－</v>
      </c>
      <c r="F7" s="4"/>
      <c r="G7" s="5" t="str">
        <f>"－"</f>
        <v>－</v>
      </c>
      <c r="H7" s="4"/>
      <c r="I7" s="5" t="str">
        <f>"－"</f>
        <v>－</v>
      </c>
      <c r="J7" s="4"/>
      <c r="K7" s="5" t="str">
        <f>"－"</f>
        <v>－</v>
      </c>
    </row>
    <row r="8">
      <c r="A8" s="2" t="s">
        <v>21</v>
      </c>
      <c r="B8" s="3" t="s">
        <v>17</v>
      </c>
      <c r="C8" s="3" t="s">
        <v>18</v>
      </c>
      <c r="D8" s="4"/>
      <c r="E8" s="5"/>
      <c r="F8" s="4"/>
      <c r="G8" s="5"/>
      <c r="H8" s="4"/>
      <c r="I8" s="5"/>
      <c r="J8" s="4"/>
      <c r="K8" s="5"/>
    </row>
    <row r="9">
      <c r="A9" s="2" t="s">
        <v>22</v>
      </c>
      <c r="B9" s="3" t="s">
        <v>17</v>
      </c>
      <c r="C9" s="3" t="s">
        <v>18</v>
      </c>
      <c r="D9" s="4"/>
      <c r="E9" s="5"/>
      <c r="F9" s="4"/>
      <c r="G9" s="5"/>
      <c r="H9" s="4"/>
      <c r="I9" s="5"/>
      <c r="J9" s="4"/>
      <c r="K9" s="5"/>
    </row>
    <row r="10">
      <c r="A10" s="2" t="s">
        <v>23</v>
      </c>
      <c r="B10" s="3" t="s">
        <v>17</v>
      </c>
      <c r="C10" s="3" t="s">
        <v>18</v>
      </c>
      <c r="D10" s="4"/>
      <c r="E10" s="5"/>
      <c r="F10" s="4"/>
      <c r="G10" s="5"/>
      <c r="H10" s="4"/>
      <c r="I10" s="5"/>
      <c r="J10" s="4"/>
      <c r="K10" s="5"/>
    </row>
    <row r="11">
      <c r="A11" s="2" t="s">
        <v>24</v>
      </c>
      <c r="B11" s="3" t="s">
        <v>17</v>
      </c>
      <c r="C11" s="3" t="s">
        <v>18</v>
      </c>
      <c r="D11" s="4"/>
      <c r="E11" s="5" t="str">
        <f>"－"</f>
        <v>－</v>
      </c>
      <c r="F11" s="4"/>
      <c r="G11" s="5" t="str">
        <f>"－"</f>
        <v>－</v>
      </c>
      <c r="H11" s="4"/>
      <c r="I11" s="5" t="str">
        <f>"－"</f>
        <v>－</v>
      </c>
      <c r="J11" s="4"/>
      <c r="K11" s="5" t="str">
        <f>"－"</f>
        <v>－</v>
      </c>
    </row>
    <row r="12">
      <c r="A12" s="2" t="s">
        <v>25</v>
      </c>
      <c r="B12" s="3" t="s">
        <v>17</v>
      </c>
      <c r="C12" s="3" t="s">
        <v>18</v>
      </c>
      <c r="D12" s="4"/>
      <c r="E12" s="5" t="str">
        <f>"－"</f>
        <v>－</v>
      </c>
      <c r="F12" s="4"/>
      <c r="G12" s="5" t="str">
        <f>"－"</f>
        <v>－</v>
      </c>
      <c r="H12" s="4"/>
      <c r="I12" s="5" t="str">
        <f>"－"</f>
        <v>－</v>
      </c>
      <c r="J12" s="4"/>
      <c r="K12" s="5" t="str">
        <f>"－"</f>
        <v>－</v>
      </c>
    </row>
    <row r="13">
      <c r="A13" s="2" t="s">
        <v>26</v>
      </c>
      <c r="B13" s="3" t="s">
        <v>17</v>
      </c>
      <c r="C13" s="3" t="s">
        <v>18</v>
      </c>
      <c r="D13" s="4"/>
      <c r="E13" s="5" t="str">
        <f>"－"</f>
        <v>－</v>
      </c>
      <c r="F13" s="4"/>
      <c r="G13" s="5" t="str">
        <f>"－"</f>
        <v>－</v>
      </c>
      <c r="H13" s="4"/>
      <c r="I13" s="5" t="str">
        <f>"－"</f>
        <v>－</v>
      </c>
      <c r="J13" s="4"/>
      <c r="K13" s="5" t="str">
        <f>"－"</f>
        <v>－</v>
      </c>
    </row>
    <row r="14">
      <c r="A14" s="2" t="s">
        <v>27</v>
      </c>
      <c r="B14" s="3" t="s">
        <v>17</v>
      </c>
      <c r="C14" s="3" t="s">
        <v>18</v>
      </c>
      <c r="D14" s="4"/>
      <c r="E14" s="5" t="str">
        <f>"－"</f>
        <v>－</v>
      </c>
      <c r="F14" s="4"/>
      <c r="G14" s="5" t="str">
        <f>"－"</f>
        <v>－</v>
      </c>
      <c r="H14" s="4"/>
      <c r="I14" s="5" t="str">
        <f>"－"</f>
        <v>－</v>
      </c>
      <c r="J14" s="4"/>
      <c r="K14" s="5" t="str">
        <f>"－"</f>
        <v>－</v>
      </c>
    </row>
    <row r="15">
      <c r="A15" s="2" t="s">
        <v>28</v>
      </c>
      <c r="B15" s="3" t="s">
        <v>17</v>
      </c>
      <c r="C15" s="3" t="s">
        <v>18</v>
      </c>
      <c r="D15" s="4"/>
      <c r="E15" s="5" t="str">
        <f>"－"</f>
        <v>－</v>
      </c>
      <c r="F15" s="4"/>
      <c r="G15" s="5" t="str">
        <f>"－"</f>
        <v>－</v>
      </c>
      <c r="H15" s="4"/>
      <c r="I15" s="5" t="str">
        <f>"－"</f>
        <v>－</v>
      </c>
      <c r="J15" s="4"/>
      <c r="K15" s="5" t="str">
        <f>"－"</f>
        <v>－</v>
      </c>
    </row>
    <row r="16">
      <c r="A16" s="2" t="s">
        <v>29</v>
      </c>
      <c r="B16" s="3" t="s">
        <v>17</v>
      </c>
      <c r="C16" s="3" t="s">
        <v>18</v>
      </c>
      <c r="D16" s="4"/>
      <c r="E16" s="5"/>
      <c r="F16" s="4"/>
      <c r="G16" s="5"/>
      <c r="H16" s="4"/>
      <c r="I16" s="5"/>
      <c r="J16" s="4"/>
      <c r="K16" s="5"/>
    </row>
    <row r="17">
      <c r="A17" s="2" t="s">
        <v>30</v>
      </c>
      <c r="B17" s="3" t="s">
        <v>17</v>
      </c>
      <c r="C17" s="3" t="s">
        <v>18</v>
      </c>
      <c r="D17" s="4"/>
      <c r="E17" s="5"/>
      <c r="F17" s="4"/>
      <c r="G17" s="5"/>
      <c r="H17" s="4"/>
      <c r="I17" s="5"/>
      <c r="J17" s="4"/>
      <c r="K17" s="5"/>
    </row>
    <row r="18">
      <c r="A18" s="2" t="s">
        <v>31</v>
      </c>
      <c r="B18" s="3" t="s">
        <v>17</v>
      </c>
      <c r="C18" s="3" t="s">
        <v>18</v>
      </c>
      <c r="D18" s="4"/>
      <c r="E18" s="5" t="str">
        <f>"－"</f>
        <v>－</v>
      </c>
      <c r="F18" s="4"/>
      <c r="G18" s="5" t="str">
        <f>"－"</f>
        <v>－</v>
      </c>
      <c r="H18" s="4"/>
      <c r="I18" s="5" t="str">
        <f>"－"</f>
        <v>－</v>
      </c>
      <c r="J18" s="4"/>
      <c r="K18" s="5" t="str">
        <f>"－"</f>
        <v>－</v>
      </c>
    </row>
    <row r="19">
      <c r="A19" s="2" t="s">
        <v>32</v>
      </c>
      <c r="B19" s="3" t="s">
        <v>17</v>
      </c>
      <c r="C19" s="3" t="s">
        <v>18</v>
      </c>
      <c r="D19" s="4"/>
      <c r="E19" s="5" t="str">
        <f>"－"</f>
        <v>－</v>
      </c>
      <c r="F19" s="4"/>
      <c r="G19" s="5" t="str">
        <f>"－"</f>
        <v>－</v>
      </c>
      <c r="H19" s="4"/>
      <c r="I19" s="5" t="str">
        <f>"－"</f>
        <v>－</v>
      </c>
      <c r="J19" s="4"/>
      <c r="K19" s="5" t="str">
        <f>"－"</f>
        <v>－</v>
      </c>
    </row>
    <row r="20">
      <c r="A20" s="2" t="s">
        <v>33</v>
      </c>
      <c r="B20" s="3" t="s">
        <v>17</v>
      </c>
      <c r="C20" s="3" t="s">
        <v>18</v>
      </c>
      <c r="D20" s="4"/>
      <c r="E20" s="5" t="str">
        <f>"－"</f>
        <v>－</v>
      </c>
      <c r="F20" s="4"/>
      <c r="G20" s="5" t="str">
        <f>"－"</f>
        <v>－</v>
      </c>
      <c r="H20" s="4"/>
      <c r="I20" s="5" t="str">
        <f>"－"</f>
        <v>－</v>
      </c>
      <c r="J20" s="4"/>
      <c r="K20" s="5" t="str">
        <f>"－"</f>
        <v>－</v>
      </c>
    </row>
    <row r="21">
      <c r="A21" s="2" t="s">
        <v>34</v>
      </c>
      <c r="B21" s="3" t="s">
        <v>17</v>
      </c>
      <c r="C21" s="3" t="s">
        <v>18</v>
      </c>
      <c r="D21" s="4"/>
      <c r="E21" s="5" t="str">
        <f>"－"</f>
        <v>－</v>
      </c>
      <c r="F21" s="4"/>
      <c r="G21" s="5" t="str">
        <f>"－"</f>
        <v>－</v>
      </c>
      <c r="H21" s="4"/>
      <c r="I21" s="5" t="str">
        <f>"－"</f>
        <v>－</v>
      </c>
      <c r="J21" s="4"/>
      <c r="K21" s="5" t="str">
        <f>"－"</f>
        <v>－</v>
      </c>
    </row>
    <row r="22">
      <c r="A22" s="2" t="s">
        <v>35</v>
      </c>
      <c r="B22" s="3" t="s">
        <v>17</v>
      </c>
      <c r="C22" s="3" t="s">
        <v>18</v>
      </c>
      <c r="D22" s="4"/>
      <c r="E22" s="5" t="str">
        <f>"－"</f>
        <v>－</v>
      </c>
      <c r="F22" s="4"/>
      <c r="G22" s="5" t="str">
        <f>"－"</f>
        <v>－</v>
      </c>
      <c r="H22" s="4"/>
      <c r="I22" s="5" t="str">
        <f>"－"</f>
        <v>－</v>
      </c>
      <c r="J22" s="4"/>
      <c r="K22" s="5" t="str">
        <f>"－"</f>
        <v>－</v>
      </c>
    </row>
    <row r="23">
      <c r="A23" s="2" t="s">
        <v>36</v>
      </c>
      <c r="B23" s="3" t="s">
        <v>17</v>
      </c>
      <c r="C23" s="3" t="s">
        <v>18</v>
      </c>
      <c r="D23" s="4"/>
      <c r="E23" s="5"/>
      <c r="F23" s="4"/>
      <c r="G23" s="5"/>
      <c r="H23" s="4"/>
      <c r="I23" s="5"/>
      <c r="J23" s="4"/>
      <c r="K23" s="5"/>
    </row>
    <row r="24">
      <c r="A24" s="2" t="s">
        <v>37</v>
      </c>
      <c r="B24" s="3" t="s">
        <v>17</v>
      </c>
      <c r="C24" s="3" t="s">
        <v>18</v>
      </c>
      <c r="D24" s="4"/>
      <c r="E24" s="5"/>
      <c r="F24" s="4"/>
      <c r="G24" s="5"/>
      <c r="H24" s="4"/>
      <c r="I24" s="5"/>
      <c r="J24" s="4"/>
      <c r="K24" s="5"/>
    </row>
    <row r="25">
      <c r="A25" s="2" t="s">
        <v>38</v>
      </c>
      <c r="B25" s="3" t="s">
        <v>17</v>
      </c>
      <c r="C25" s="3" t="s">
        <v>18</v>
      </c>
      <c r="D25" s="4"/>
      <c r="E25" s="5" t="str">
        <f>"－"</f>
        <v>－</v>
      </c>
      <c r="F25" s="4"/>
      <c r="G25" s="5" t="str">
        <f>"－"</f>
        <v>－</v>
      </c>
      <c r="H25" s="4"/>
      <c r="I25" s="5" t="str">
        <f>"－"</f>
        <v>－</v>
      </c>
      <c r="J25" s="4"/>
      <c r="K25" s="5" t="str">
        <f>"－"</f>
        <v>－</v>
      </c>
    </row>
    <row r="26">
      <c r="A26" s="2" t="s">
        <v>39</v>
      </c>
      <c r="B26" s="3" t="s">
        <v>17</v>
      </c>
      <c r="C26" s="3" t="s">
        <v>18</v>
      </c>
      <c r="D26" s="4"/>
      <c r="E26" s="5" t="str">
        <f>"－"</f>
        <v>－</v>
      </c>
      <c r="F26" s="4"/>
      <c r="G26" s="5" t="str">
        <f>"－"</f>
        <v>－</v>
      </c>
      <c r="H26" s="4"/>
      <c r="I26" s="5" t="str">
        <f>"－"</f>
        <v>－</v>
      </c>
      <c r="J26" s="4"/>
      <c r="K26" s="5" t="str">
        <f>"－"</f>
        <v>－</v>
      </c>
    </row>
    <row r="27">
      <c r="A27" s="2" t="s">
        <v>40</v>
      </c>
      <c r="B27" s="3" t="s">
        <v>17</v>
      </c>
      <c r="C27" s="3" t="s">
        <v>18</v>
      </c>
      <c r="D27" s="4"/>
      <c r="E27" s="5" t="str">
        <f>"－"</f>
        <v>－</v>
      </c>
      <c r="F27" s="4"/>
      <c r="G27" s="5" t="str">
        <f>"－"</f>
        <v>－</v>
      </c>
      <c r="H27" s="4"/>
      <c r="I27" s="5" t="str">
        <f>"－"</f>
        <v>－</v>
      </c>
      <c r="J27" s="4"/>
      <c r="K27" s="5" t="str">
        <f>"－"</f>
        <v>－</v>
      </c>
    </row>
    <row r="28">
      <c r="A28" s="2" t="s">
        <v>41</v>
      </c>
      <c r="B28" s="3" t="s">
        <v>17</v>
      </c>
      <c r="C28" s="3" t="s">
        <v>18</v>
      </c>
      <c r="D28" s="4"/>
      <c r="E28" s="5"/>
      <c r="F28" s="4"/>
      <c r="G28" s="5"/>
      <c r="H28" s="4"/>
      <c r="I28" s="5"/>
      <c r="J28" s="4"/>
      <c r="K28" s="5"/>
    </row>
    <row r="29">
      <c r="A29" s="2" t="s">
        <v>42</v>
      </c>
      <c r="B29" s="3" t="s">
        <v>17</v>
      </c>
      <c r="C29" s="3" t="s">
        <v>18</v>
      </c>
      <c r="D29" s="4"/>
      <c r="E29" s="5" t="str">
        <f>"－"</f>
        <v>－</v>
      </c>
      <c r="F29" s="4"/>
      <c r="G29" s="5" t="str">
        <f>"－"</f>
        <v>－</v>
      </c>
      <c r="H29" s="4"/>
      <c r="I29" s="5" t="str">
        <f>"－"</f>
        <v>－</v>
      </c>
      <c r="J29" s="4"/>
      <c r="K29" s="5" t="str">
        <f>"－"</f>
        <v>－</v>
      </c>
    </row>
    <row r="30">
      <c r="A30" s="2" t="s">
        <v>43</v>
      </c>
      <c r="B30" s="3" t="s">
        <v>17</v>
      </c>
      <c r="C30" s="3" t="s">
        <v>18</v>
      </c>
      <c r="D30" s="4"/>
      <c r="E30" s="5"/>
      <c r="F30" s="4"/>
      <c r="G30" s="5"/>
      <c r="H30" s="4"/>
      <c r="I30" s="5"/>
      <c r="J30" s="4"/>
      <c r="K30" s="5"/>
    </row>
    <row r="31">
      <c r="A31" s="2" t="s">
        <v>44</v>
      </c>
      <c r="B31" s="3" t="s">
        <v>17</v>
      </c>
      <c r="C31" s="3" t="s">
        <v>18</v>
      </c>
      <c r="D31" s="4"/>
      <c r="E31" s="5"/>
      <c r="F31" s="4"/>
      <c r="G31" s="5"/>
      <c r="H31" s="4"/>
      <c r="I31" s="5"/>
      <c r="J31" s="4"/>
      <c r="K31" s="5"/>
    </row>
    <row r="32">
      <c r="A32" s="2" t="s">
        <v>45</v>
      </c>
      <c r="B32" s="3" t="s">
        <v>17</v>
      </c>
      <c r="C32" s="3" t="s">
        <v>18</v>
      </c>
      <c r="D32" s="4"/>
      <c r="E32" s="5" t="str">
        <f>"－"</f>
        <v>－</v>
      </c>
      <c r="F32" s="4"/>
      <c r="G32" s="5" t="str">
        <f>"－"</f>
        <v>－</v>
      </c>
      <c r="H32" s="4"/>
      <c r="I32" s="5" t="str">
        <f>"－"</f>
        <v>－</v>
      </c>
      <c r="J32" s="4"/>
      <c r="K32" s="5" t="str">
        <f>"－"</f>
        <v>－</v>
      </c>
    </row>
    <row r="33">
      <c r="A33" s="2" t="s">
        <v>46</v>
      </c>
      <c r="B33" s="3" t="s">
        <v>17</v>
      </c>
      <c r="C33" s="3" t="s">
        <v>18</v>
      </c>
      <c r="D33" s="4"/>
      <c r="E33" s="5" t="str">
        <f>"－"</f>
        <v>－</v>
      </c>
      <c r="F33" s="4"/>
      <c r="G33" s="5" t="str">
        <f>"－"</f>
        <v>－</v>
      </c>
      <c r="H33" s="4"/>
      <c r="I33" s="5" t="str">
        <f>"－"</f>
        <v>－</v>
      </c>
      <c r="J33" s="4"/>
      <c r="K33" s="5" t="str">
        <f>"－"</f>
        <v>－</v>
      </c>
    </row>
    <row r="34">
      <c r="A34" s="2" t="s">
        <v>47</v>
      </c>
      <c r="B34" s="3" t="s">
        <v>17</v>
      </c>
      <c r="C34" s="3" t="s">
        <v>18</v>
      </c>
      <c r="D34" s="4"/>
      <c r="E34" s="5" t="str">
        <f>"－"</f>
        <v>－</v>
      </c>
      <c r="F34" s="4"/>
      <c r="G34" s="5" t="str">
        <f>"－"</f>
        <v>－</v>
      </c>
      <c r="H34" s="4"/>
      <c r="I34" s="5" t="str">
        <f>"－"</f>
        <v>－</v>
      </c>
      <c r="J34" s="4"/>
      <c r="K34" s="5" t="str">
        <f>"－"</f>
        <v>－</v>
      </c>
    </row>
    <row r="35">
      <c r="A35" s="2" t="s">
        <v>48</v>
      </c>
      <c r="B35" s="3" t="s">
        <v>17</v>
      </c>
      <c r="C35" s="3" t="s">
        <v>18</v>
      </c>
      <c r="D35" s="4"/>
      <c r="E35" s="5" t="str">
        <f>"－"</f>
        <v>－</v>
      </c>
      <c r="F35" s="4"/>
      <c r="G35" s="5" t="str">
        <f>"－"</f>
        <v>－</v>
      </c>
      <c r="H35" s="4"/>
      <c r="I35" s="5" t="str">
        <f>"－"</f>
        <v>－</v>
      </c>
      <c r="J35" s="4"/>
      <c r="K35" s="5" t="str">
        <f>"－"</f>
        <v>－</v>
      </c>
    </row>
    <row r="36">
      <c r="A36" s="2" t="s">
        <v>16</v>
      </c>
      <c r="B36" s="3" t="s">
        <v>49</v>
      </c>
      <c r="C36" s="3" t="s">
        <v>50</v>
      </c>
      <c r="D36" s="4"/>
      <c r="E36" s="5" t="n">
        <f>53039</f>
        <v>53039.0</v>
      </c>
      <c r="F36" s="4"/>
      <c r="G36" s="5" t="n">
        <f>7623951050000</f>
        <v>7.62395105E12</v>
      </c>
      <c r="H36" s="4"/>
      <c r="I36" s="5" t="n">
        <f>12354</f>
        <v>12354.0</v>
      </c>
      <c r="J36" s="4" t="s">
        <v>51</v>
      </c>
      <c r="K36" s="5" t="n">
        <f>205249</f>
        <v>205249.0</v>
      </c>
    </row>
    <row r="37">
      <c r="A37" s="2" t="s">
        <v>20</v>
      </c>
      <c r="B37" s="3" t="s">
        <v>49</v>
      </c>
      <c r="C37" s="3" t="s">
        <v>50</v>
      </c>
      <c r="D37" s="4"/>
      <c r="E37" s="5" t="n">
        <f>48395</f>
        <v>48395.0</v>
      </c>
      <c r="F37" s="4"/>
      <c r="G37" s="5" t="n">
        <f>6966588060000</f>
        <v>6.96658806E12</v>
      </c>
      <c r="H37" s="4"/>
      <c r="I37" s="5" t="n">
        <f>8935</f>
        <v>8935.0</v>
      </c>
      <c r="J37" s="4"/>
      <c r="K37" s="5" t="n">
        <f>206900</f>
        <v>206900.0</v>
      </c>
    </row>
    <row r="38">
      <c r="A38" s="2" t="s">
        <v>21</v>
      </c>
      <c r="B38" s="3" t="s">
        <v>49</v>
      </c>
      <c r="C38" s="3" t="s">
        <v>50</v>
      </c>
      <c r="D38" s="4"/>
      <c r="E38" s="5"/>
      <c r="F38" s="4"/>
      <c r="G38" s="5"/>
      <c r="H38" s="4"/>
      <c r="I38" s="5"/>
      <c r="J38" s="4"/>
      <c r="K38" s="5"/>
    </row>
    <row r="39">
      <c r="A39" s="2" t="s">
        <v>22</v>
      </c>
      <c r="B39" s="3" t="s">
        <v>49</v>
      </c>
      <c r="C39" s="3" t="s">
        <v>50</v>
      </c>
      <c r="D39" s="4"/>
      <c r="E39" s="5"/>
      <c r="F39" s="4"/>
      <c r="G39" s="5"/>
      <c r="H39" s="4"/>
      <c r="I39" s="5"/>
      <c r="J39" s="4"/>
      <c r="K39" s="5"/>
    </row>
    <row r="40">
      <c r="A40" s="2" t="s">
        <v>23</v>
      </c>
      <c r="B40" s="3" t="s">
        <v>49</v>
      </c>
      <c r="C40" s="3" t="s">
        <v>50</v>
      </c>
      <c r="D40" s="4"/>
      <c r="E40" s="5"/>
      <c r="F40" s="4"/>
      <c r="G40" s="5"/>
      <c r="H40" s="4"/>
      <c r="I40" s="5"/>
      <c r="J40" s="4"/>
      <c r="K40" s="5"/>
    </row>
    <row r="41">
      <c r="A41" s="2" t="s">
        <v>24</v>
      </c>
      <c r="B41" s="3" t="s">
        <v>49</v>
      </c>
      <c r="C41" s="3" t="s">
        <v>50</v>
      </c>
      <c r="D41" s="4"/>
      <c r="E41" s="5" t="n">
        <f>42127</f>
        <v>42127.0</v>
      </c>
      <c r="F41" s="4"/>
      <c r="G41" s="5" t="n">
        <f>6078213340000</f>
        <v>6.07821334E12</v>
      </c>
      <c r="H41" s="4"/>
      <c r="I41" s="5" t="n">
        <f>9980</f>
        <v>9980.0</v>
      </c>
      <c r="J41" s="4"/>
      <c r="K41" s="5" t="n">
        <f>211012</f>
        <v>211012.0</v>
      </c>
    </row>
    <row r="42">
      <c r="A42" s="2" t="s">
        <v>25</v>
      </c>
      <c r="B42" s="3" t="s">
        <v>49</v>
      </c>
      <c r="C42" s="3" t="s">
        <v>50</v>
      </c>
      <c r="D42" s="4"/>
      <c r="E42" s="5" t="n">
        <f>31286</f>
        <v>31286.0</v>
      </c>
      <c r="F42" s="4"/>
      <c r="G42" s="5" t="n">
        <f>4514899090000</f>
        <v>4.51489909E12</v>
      </c>
      <c r="H42" s="4"/>
      <c r="I42" s="5" t="n">
        <f>6471</f>
        <v>6471.0</v>
      </c>
      <c r="J42" s="4"/>
      <c r="K42" s="5" t="n">
        <f>211509</f>
        <v>211509.0</v>
      </c>
    </row>
    <row r="43">
      <c r="A43" s="2" t="s">
        <v>26</v>
      </c>
      <c r="B43" s="3" t="s">
        <v>49</v>
      </c>
      <c r="C43" s="3" t="s">
        <v>50</v>
      </c>
      <c r="D43" s="4"/>
      <c r="E43" s="5" t="n">
        <f>35762</f>
        <v>35762.0</v>
      </c>
      <c r="F43" s="4"/>
      <c r="G43" s="5" t="n">
        <f>5168678760000</f>
        <v>5.16867876E12</v>
      </c>
      <c r="H43" s="4"/>
      <c r="I43" s="5" t="n">
        <f>6579</f>
        <v>6579.0</v>
      </c>
      <c r="J43" s="4"/>
      <c r="K43" s="5" t="n">
        <f>213338</f>
        <v>213338.0</v>
      </c>
    </row>
    <row r="44">
      <c r="A44" s="2" t="s">
        <v>27</v>
      </c>
      <c r="B44" s="3" t="s">
        <v>49</v>
      </c>
      <c r="C44" s="3" t="s">
        <v>50</v>
      </c>
      <c r="D44" s="4"/>
      <c r="E44" s="5" t="n">
        <f>38375</f>
        <v>38375.0</v>
      </c>
      <c r="F44" s="4"/>
      <c r="G44" s="5" t="n">
        <f>5555727940000</f>
        <v>5.55572794E12</v>
      </c>
      <c r="H44" s="4"/>
      <c r="I44" s="5" t="n">
        <f>8157</f>
        <v>8157.0</v>
      </c>
      <c r="J44" s="4"/>
      <c r="K44" s="5" t="n">
        <f>212005</f>
        <v>212005.0</v>
      </c>
    </row>
    <row r="45">
      <c r="A45" s="2" t="s">
        <v>28</v>
      </c>
      <c r="B45" s="3" t="s">
        <v>49</v>
      </c>
      <c r="C45" s="3" t="s">
        <v>50</v>
      </c>
      <c r="D45" s="4"/>
      <c r="E45" s="5" t="n">
        <f>35830</f>
        <v>35830.0</v>
      </c>
      <c r="F45" s="4"/>
      <c r="G45" s="5" t="n">
        <f>5179719310000</f>
        <v>5.17971931E12</v>
      </c>
      <c r="H45" s="4"/>
      <c r="I45" s="5" t="n">
        <f>7016</f>
        <v>7016.0</v>
      </c>
      <c r="J45" s="4"/>
      <c r="K45" s="5" t="n">
        <f>212232</f>
        <v>212232.0</v>
      </c>
    </row>
    <row r="46">
      <c r="A46" s="2" t="s">
        <v>29</v>
      </c>
      <c r="B46" s="3" t="s">
        <v>49</v>
      </c>
      <c r="C46" s="3" t="s">
        <v>50</v>
      </c>
      <c r="D46" s="4"/>
      <c r="E46" s="5"/>
      <c r="F46" s="4"/>
      <c r="G46" s="5"/>
      <c r="H46" s="4"/>
      <c r="I46" s="5"/>
      <c r="J46" s="4"/>
      <c r="K46" s="5"/>
    </row>
    <row r="47">
      <c r="A47" s="2" t="s">
        <v>30</v>
      </c>
      <c r="B47" s="3" t="s">
        <v>49</v>
      </c>
      <c r="C47" s="3" t="s">
        <v>50</v>
      </c>
      <c r="D47" s="4"/>
      <c r="E47" s="5"/>
      <c r="F47" s="4"/>
      <c r="G47" s="5"/>
      <c r="H47" s="4"/>
      <c r="I47" s="5"/>
      <c r="J47" s="4"/>
      <c r="K47" s="5"/>
    </row>
    <row r="48">
      <c r="A48" s="2" t="s">
        <v>31</v>
      </c>
      <c r="B48" s="3" t="s">
        <v>49</v>
      </c>
      <c r="C48" s="3" t="s">
        <v>50</v>
      </c>
      <c r="D48" s="4" t="s">
        <v>51</v>
      </c>
      <c r="E48" s="5" t="n">
        <f>28529</f>
        <v>28529.0</v>
      </c>
      <c r="F48" s="4" t="s">
        <v>51</v>
      </c>
      <c r="G48" s="5" t="n">
        <f>4118548990000</f>
        <v>4.11854899E12</v>
      </c>
      <c r="H48" s="4"/>
      <c r="I48" s="5" t="n">
        <f>5424</f>
        <v>5424.0</v>
      </c>
      <c r="J48" s="4"/>
      <c r="K48" s="5" t="n">
        <f>213093</f>
        <v>213093.0</v>
      </c>
    </row>
    <row r="49">
      <c r="A49" s="2" t="s">
        <v>32</v>
      </c>
      <c r="B49" s="3" t="s">
        <v>49</v>
      </c>
      <c r="C49" s="3" t="s">
        <v>50</v>
      </c>
      <c r="D49" s="4"/>
      <c r="E49" s="5" t="n">
        <f>32776</f>
        <v>32776.0</v>
      </c>
      <c r="F49" s="4"/>
      <c r="G49" s="5" t="n">
        <f>4734472710000</f>
        <v>4.73447271E12</v>
      </c>
      <c r="H49" s="4" t="s">
        <v>51</v>
      </c>
      <c r="I49" s="5" t="n">
        <f>4869</f>
        <v>4869.0</v>
      </c>
      <c r="J49" s="4"/>
      <c r="K49" s="5" t="n">
        <f>215328</f>
        <v>215328.0</v>
      </c>
    </row>
    <row r="50">
      <c r="A50" s="2" t="s">
        <v>33</v>
      </c>
      <c r="B50" s="3" t="s">
        <v>49</v>
      </c>
      <c r="C50" s="3" t="s">
        <v>50</v>
      </c>
      <c r="D50" s="4"/>
      <c r="E50" s="5" t="n">
        <f>59895</f>
        <v>59895.0</v>
      </c>
      <c r="F50" s="4"/>
      <c r="G50" s="5" t="n">
        <f>8695913335000</f>
        <v>8.695913335E12</v>
      </c>
      <c r="H50" s="4"/>
      <c r="I50" s="5" t="n">
        <f>12356</f>
        <v>12356.0</v>
      </c>
      <c r="J50" s="4"/>
      <c r="K50" s="5" t="n">
        <f>215579</f>
        <v>215579.0</v>
      </c>
    </row>
    <row r="51">
      <c r="A51" s="2" t="s">
        <v>34</v>
      </c>
      <c r="B51" s="3" t="s">
        <v>49</v>
      </c>
      <c r="C51" s="3" t="s">
        <v>50</v>
      </c>
      <c r="D51" s="4"/>
      <c r="E51" s="5" t="n">
        <f>41194</f>
        <v>41194.0</v>
      </c>
      <c r="F51" s="4"/>
      <c r="G51" s="5" t="n">
        <f>5982479350000</f>
        <v>5.98247935E12</v>
      </c>
      <c r="H51" s="4"/>
      <c r="I51" s="5" t="n">
        <f>8357</f>
        <v>8357.0</v>
      </c>
      <c r="J51" s="4"/>
      <c r="K51" s="5" t="n">
        <f>217784</f>
        <v>217784.0</v>
      </c>
    </row>
    <row r="52">
      <c r="A52" s="2" t="s">
        <v>35</v>
      </c>
      <c r="B52" s="3" t="s">
        <v>49</v>
      </c>
      <c r="C52" s="3" t="s">
        <v>50</v>
      </c>
      <c r="D52" s="4"/>
      <c r="E52" s="5" t="n">
        <f>49001</f>
        <v>49001.0</v>
      </c>
      <c r="F52" s="4"/>
      <c r="G52" s="5" t="n">
        <f>7139554340000</f>
        <v>7.13955434E12</v>
      </c>
      <c r="H52" s="4"/>
      <c r="I52" s="5" t="n">
        <f>10772</f>
        <v>10772.0</v>
      </c>
      <c r="J52" s="4"/>
      <c r="K52" s="5" t="n">
        <f>212082</f>
        <v>212082.0</v>
      </c>
    </row>
    <row r="53">
      <c r="A53" s="2" t="s">
        <v>36</v>
      </c>
      <c r="B53" s="3" t="s">
        <v>49</v>
      </c>
      <c r="C53" s="3" t="s">
        <v>50</v>
      </c>
      <c r="D53" s="4"/>
      <c r="E53" s="5"/>
      <c r="F53" s="4"/>
      <c r="G53" s="5"/>
      <c r="H53" s="4"/>
      <c r="I53" s="5"/>
      <c r="J53" s="4"/>
      <c r="K53" s="5"/>
    </row>
    <row r="54">
      <c r="A54" s="2" t="s">
        <v>37</v>
      </c>
      <c r="B54" s="3" t="s">
        <v>49</v>
      </c>
      <c r="C54" s="3" t="s">
        <v>50</v>
      </c>
      <c r="D54" s="4"/>
      <c r="E54" s="5"/>
      <c r="F54" s="4"/>
      <c r="G54" s="5"/>
      <c r="H54" s="4"/>
      <c r="I54" s="5"/>
      <c r="J54" s="4"/>
      <c r="K54" s="5"/>
    </row>
    <row r="55">
      <c r="A55" s="2" t="s">
        <v>38</v>
      </c>
      <c r="B55" s="3" t="s">
        <v>49</v>
      </c>
      <c r="C55" s="3" t="s">
        <v>50</v>
      </c>
      <c r="D55" s="4"/>
      <c r="E55" s="5" t="n">
        <f>39841</f>
        <v>39841.0</v>
      </c>
      <c r="F55" s="4"/>
      <c r="G55" s="5" t="n">
        <f>5806987205000</f>
        <v>5.806987205E12</v>
      </c>
      <c r="H55" s="4"/>
      <c r="I55" s="5" t="n">
        <f>9353</f>
        <v>9353.0</v>
      </c>
      <c r="J55" s="4"/>
      <c r="K55" s="5" t="n">
        <f>211981</f>
        <v>211981.0</v>
      </c>
    </row>
    <row r="56">
      <c r="A56" s="2" t="s">
        <v>39</v>
      </c>
      <c r="B56" s="3" t="s">
        <v>49</v>
      </c>
      <c r="C56" s="3" t="s">
        <v>50</v>
      </c>
      <c r="D56" s="4"/>
      <c r="E56" s="5" t="n">
        <f>50016</f>
        <v>50016.0</v>
      </c>
      <c r="F56" s="4"/>
      <c r="G56" s="5" t="n">
        <f>7308198000000</f>
        <v>7.308198E12</v>
      </c>
      <c r="H56" s="4"/>
      <c r="I56" s="5" t="n">
        <f>9645</f>
        <v>9645.0</v>
      </c>
      <c r="J56" s="4"/>
      <c r="K56" s="5" t="n">
        <f>210736</f>
        <v>210736.0</v>
      </c>
    </row>
    <row r="57">
      <c r="A57" s="2" t="s">
        <v>40</v>
      </c>
      <c r="B57" s="3" t="s">
        <v>49</v>
      </c>
      <c r="C57" s="3" t="s">
        <v>50</v>
      </c>
      <c r="D57" s="4"/>
      <c r="E57" s="5" t="n">
        <f>50085</f>
        <v>50085.0</v>
      </c>
      <c r="F57" s="4"/>
      <c r="G57" s="5" t="n">
        <f>7318838400000</f>
        <v>7.3188384E12</v>
      </c>
      <c r="H57" s="4"/>
      <c r="I57" s="5" t="n">
        <f>13333</f>
        <v>13333.0</v>
      </c>
      <c r="J57" s="4"/>
      <c r="K57" s="5" t="n">
        <f>209789</f>
        <v>209789.0</v>
      </c>
    </row>
    <row r="58">
      <c r="A58" s="2" t="s">
        <v>41</v>
      </c>
      <c r="B58" s="3" t="s">
        <v>49</v>
      </c>
      <c r="C58" s="3" t="s">
        <v>50</v>
      </c>
      <c r="D58" s="4"/>
      <c r="E58" s="5"/>
      <c r="F58" s="4"/>
      <c r="G58" s="5"/>
      <c r="H58" s="4"/>
      <c r="I58" s="5"/>
      <c r="J58" s="4"/>
      <c r="K58" s="5"/>
    </row>
    <row r="59">
      <c r="A59" s="2" t="s">
        <v>42</v>
      </c>
      <c r="B59" s="3" t="s">
        <v>49</v>
      </c>
      <c r="C59" s="3" t="s">
        <v>50</v>
      </c>
      <c r="D59" s="4"/>
      <c r="E59" s="5" t="n">
        <f>53180</f>
        <v>53180.0</v>
      </c>
      <c r="F59" s="4"/>
      <c r="G59" s="5" t="n">
        <f>7753409760000</f>
        <v>7.75340976E12</v>
      </c>
      <c r="H59" s="4"/>
      <c r="I59" s="5" t="n">
        <f>12609</f>
        <v>12609.0</v>
      </c>
      <c r="J59" s="4"/>
      <c r="K59" s="5" t="n">
        <f>209459</f>
        <v>209459.0</v>
      </c>
    </row>
    <row r="60">
      <c r="A60" s="2" t="s">
        <v>43</v>
      </c>
      <c r="B60" s="3" t="s">
        <v>49</v>
      </c>
      <c r="C60" s="3" t="s">
        <v>50</v>
      </c>
      <c r="D60" s="4"/>
      <c r="E60" s="5"/>
      <c r="F60" s="4"/>
      <c r="G60" s="5"/>
      <c r="H60" s="4"/>
      <c r="I60" s="5"/>
      <c r="J60" s="4"/>
      <c r="K60" s="5"/>
    </row>
    <row r="61">
      <c r="A61" s="2" t="s">
        <v>44</v>
      </c>
      <c r="B61" s="3" t="s">
        <v>49</v>
      </c>
      <c r="C61" s="3" t="s">
        <v>50</v>
      </c>
      <c r="D61" s="4"/>
      <c r="E61" s="5"/>
      <c r="F61" s="4"/>
      <c r="G61" s="5"/>
      <c r="H61" s="4"/>
      <c r="I61" s="5"/>
      <c r="J61" s="4"/>
      <c r="K61" s="5"/>
    </row>
    <row r="62">
      <c r="A62" s="2" t="s">
        <v>45</v>
      </c>
      <c r="B62" s="3" t="s">
        <v>49</v>
      </c>
      <c r="C62" s="3" t="s">
        <v>50</v>
      </c>
      <c r="D62" s="4"/>
      <c r="E62" s="5" t="n">
        <f>31910</f>
        <v>31910.0</v>
      </c>
      <c r="F62" s="4"/>
      <c r="G62" s="5" t="n">
        <f>4645396590000</f>
        <v>4.64539659E12</v>
      </c>
      <c r="H62" s="4"/>
      <c r="I62" s="5" t="n">
        <f>8403</f>
        <v>8403.0</v>
      </c>
      <c r="J62" s="4"/>
      <c r="K62" s="5" t="n">
        <f>208756</f>
        <v>208756.0</v>
      </c>
    </row>
    <row r="63">
      <c r="A63" s="2" t="s">
        <v>46</v>
      </c>
      <c r="B63" s="3" t="s">
        <v>49</v>
      </c>
      <c r="C63" s="3" t="s">
        <v>50</v>
      </c>
      <c r="D63" s="4"/>
      <c r="E63" s="5" t="n">
        <f>48534</f>
        <v>48534.0</v>
      </c>
      <c r="F63" s="4"/>
      <c r="G63" s="5" t="n">
        <f>7073116170000</f>
        <v>7.07311617E12</v>
      </c>
      <c r="H63" s="4"/>
      <c r="I63" s="5" t="n">
        <f>14665</f>
        <v>14665.0</v>
      </c>
      <c r="J63" s="4"/>
      <c r="K63" s="5" t="n">
        <f>210505</f>
        <v>210505.0</v>
      </c>
    </row>
    <row r="64">
      <c r="A64" s="2" t="s">
        <v>47</v>
      </c>
      <c r="B64" s="3" t="s">
        <v>49</v>
      </c>
      <c r="C64" s="3" t="s">
        <v>50</v>
      </c>
      <c r="D64" s="4"/>
      <c r="E64" s="5" t="n">
        <f>56348</f>
        <v>56348.0</v>
      </c>
      <c r="F64" s="4"/>
      <c r="G64" s="5" t="n">
        <f>8234392190000</f>
        <v>8.23439219E12</v>
      </c>
      <c r="H64" s="4"/>
      <c r="I64" s="5" t="n">
        <f>12749</f>
        <v>12749.0</v>
      </c>
      <c r="J64" s="4"/>
      <c r="K64" s="5" t="n">
        <f>213536</f>
        <v>213536.0</v>
      </c>
    </row>
    <row r="65">
      <c r="A65" s="2" t="s">
        <v>48</v>
      </c>
      <c r="B65" s="3" t="s">
        <v>49</v>
      </c>
      <c r="C65" s="3" t="s">
        <v>50</v>
      </c>
      <c r="D65" s="4" t="s">
        <v>52</v>
      </c>
      <c r="E65" s="5" t="n">
        <f>87218</f>
        <v>87218.0</v>
      </c>
      <c r="F65" s="4" t="s">
        <v>52</v>
      </c>
      <c r="G65" s="5" t="n">
        <f>12782896510000</f>
        <v>1.278289651E13</v>
      </c>
      <c r="H65" s="4" t="s">
        <v>52</v>
      </c>
      <c r="I65" s="5" t="n">
        <f>20321</f>
        <v>20321.0</v>
      </c>
      <c r="J65" s="4" t="s">
        <v>52</v>
      </c>
      <c r="K65" s="5" t="n">
        <f>225242</f>
        <v>225242.0</v>
      </c>
    </row>
    <row r="66">
      <c r="A66" s="2" t="s">
        <v>16</v>
      </c>
      <c r="B66" s="3" t="s">
        <v>53</v>
      </c>
      <c r="C66" s="3" t="s">
        <v>54</v>
      </c>
      <c r="D66" s="4"/>
      <c r="E66" s="5" t="n">
        <f>15</f>
        <v>15.0</v>
      </c>
      <c r="F66" s="4"/>
      <c r="G66" s="5" t="n">
        <f>215450000</f>
        <v>2.1545E8</v>
      </c>
      <c r="H66" s="4"/>
      <c r="I66" s="5" t="n">
        <f>11</f>
        <v>11.0</v>
      </c>
      <c r="J66" s="4" t="s">
        <v>51</v>
      </c>
      <c r="K66" s="5" t="n">
        <f>210</f>
        <v>210.0</v>
      </c>
    </row>
    <row r="67">
      <c r="A67" s="2" t="s">
        <v>20</v>
      </c>
      <c r="B67" s="3" t="s">
        <v>53</v>
      </c>
      <c r="C67" s="3" t="s">
        <v>54</v>
      </c>
      <c r="D67" s="4"/>
      <c r="E67" s="5" t="n">
        <f>27</f>
        <v>27.0</v>
      </c>
      <c r="F67" s="4"/>
      <c r="G67" s="5" t="n">
        <f>388887000</f>
        <v>3.88887E8</v>
      </c>
      <c r="H67" s="4"/>
      <c r="I67" s="5" t="n">
        <f>17</f>
        <v>17.0</v>
      </c>
      <c r="J67" s="4"/>
      <c r="K67" s="5" t="n">
        <f>222</f>
        <v>222.0</v>
      </c>
    </row>
    <row r="68">
      <c r="A68" s="2" t="s">
        <v>21</v>
      </c>
      <c r="B68" s="3" t="s">
        <v>53</v>
      </c>
      <c r="C68" s="3" t="s">
        <v>54</v>
      </c>
      <c r="D68" s="4"/>
      <c r="E68" s="5"/>
      <c r="F68" s="4"/>
      <c r="G68" s="5"/>
      <c r="H68" s="4"/>
      <c r="I68" s="5"/>
      <c r="J68" s="4"/>
      <c r="K68" s="5"/>
    </row>
    <row r="69">
      <c r="A69" s="2" t="s">
        <v>22</v>
      </c>
      <c r="B69" s="3" t="s">
        <v>53</v>
      </c>
      <c r="C69" s="3" t="s">
        <v>54</v>
      </c>
      <c r="D69" s="4"/>
      <c r="E69" s="5"/>
      <c r="F69" s="4"/>
      <c r="G69" s="5"/>
      <c r="H69" s="4"/>
      <c r="I69" s="5"/>
      <c r="J69" s="4"/>
      <c r="K69" s="5"/>
    </row>
    <row r="70">
      <c r="A70" s="2" t="s">
        <v>23</v>
      </c>
      <c r="B70" s="3" t="s">
        <v>53</v>
      </c>
      <c r="C70" s="3" t="s">
        <v>54</v>
      </c>
      <c r="D70" s="4"/>
      <c r="E70" s="5"/>
      <c r="F70" s="4"/>
      <c r="G70" s="5"/>
      <c r="H70" s="4"/>
      <c r="I70" s="5"/>
      <c r="J70" s="4"/>
      <c r="K70" s="5"/>
    </row>
    <row r="71">
      <c r="A71" s="2" t="s">
        <v>24</v>
      </c>
      <c r="B71" s="3" t="s">
        <v>53</v>
      </c>
      <c r="C71" s="3" t="s">
        <v>54</v>
      </c>
      <c r="D71" s="4"/>
      <c r="E71" s="5" t="n">
        <f>20</f>
        <v>20.0</v>
      </c>
      <c r="F71" s="4"/>
      <c r="G71" s="5" t="n">
        <f>288682500</f>
        <v>2.886825E8</v>
      </c>
      <c r="H71" s="4"/>
      <c r="I71" s="5" t="n">
        <f>8</f>
        <v>8.0</v>
      </c>
      <c r="J71" s="4"/>
      <c r="K71" s="5" t="n">
        <f>217</f>
        <v>217.0</v>
      </c>
    </row>
    <row r="72">
      <c r="A72" s="2" t="s">
        <v>25</v>
      </c>
      <c r="B72" s="3" t="s">
        <v>53</v>
      </c>
      <c r="C72" s="3" t="s">
        <v>54</v>
      </c>
      <c r="D72" s="4"/>
      <c r="E72" s="5" t="n">
        <f>24</f>
        <v>24.0</v>
      </c>
      <c r="F72" s="4"/>
      <c r="G72" s="5" t="n">
        <f>346346500</f>
        <v>3.463465E8</v>
      </c>
      <c r="H72" s="4"/>
      <c r="I72" s="5" t="n">
        <f>7</f>
        <v>7.0</v>
      </c>
      <c r="J72" s="4"/>
      <c r="K72" s="5" t="n">
        <f>228</f>
        <v>228.0</v>
      </c>
    </row>
    <row r="73">
      <c r="A73" s="2" t="s">
        <v>26</v>
      </c>
      <c r="B73" s="3" t="s">
        <v>53</v>
      </c>
      <c r="C73" s="3" t="s">
        <v>54</v>
      </c>
      <c r="D73" s="4"/>
      <c r="E73" s="5" t="n">
        <f>17</f>
        <v>17.0</v>
      </c>
      <c r="F73" s="4"/>
      <c r="G73" s="5" t="n">
        <f>245795500</f>
        <v>2.457955E8</v>
      </c>
      <c r="H73" s="4"/>
      <c r="I73" s="5" t="n">
        <f>9</f>
        <v>9.0</v>
      </c>
      <c r="J73" s="4"/>
      <c r="K73" s="5" t="n">
        <f>238</f>
        <v>238.0</v>
      </c>
    </row>
    <row r="74">
      <c r="A74" s="2" t="s">
        <v>27</v>
      </c>
      <c r="B74" s="3" t="s">
        <v>53</v>
      </c>
      <c r="C74" s="3" t="s">
        <v>54</v>
      </c>
      <c r="D74" s="4"/>
      <c r="E74" s="5" t="n">
        <f>27</f>
        <v>27.0</v>
      </c>
      <c r="F74" s="4"/>
      <c r="G74" s="5" t="n">
        <f>390926500</f>
        <v>3.909265E8</v>
      </c>
      <c r="H74" s="4"/>
      <c r="I74" s="5" t="n">
        <f>24</f>
        <v>24.0</v>
      </c>
      <c r="J74" s="4"/>
      <c r="K74" s="5" t="n">
        <f>256</f>
        <v>256.0</v>
      </c>
    </row>
    <row r="75">
      <c r="A75" s="2" t="s">
        <v>28</v>
      </c>
      <c r="B75" s="3" t="s">
        <v>53</v>
      </c>
      <c r="C75" s="3" t="s">
        <v>54</v>
      </c>
      <c r="D75" s="4"/>
      <c r="E75" s="5" t="n">
        <f>5</f>
        <v>5.0</v>
      </c>
      <c r="F75" s="4"/>
      <c r="G75" s="5" t="n">
        <f>72263000</f>
        <v>7.2263E7</v>
      </c>
      <c r="H75" s="4"/>
      <c r="I75" s="5" t="n">
        <f>4</f>
        <v>4.0</v>
      </c>
      <c r="J75" s="4"/>
      <c r="K75" s="5" t="n">
        <f>254</f>
        <v>254.0</v>
      </c>
    </row>
    <row r="76">
      <c r="A76" s="2" t="s">
        <v>29</v>
      </c>
      <c r="B76" s="3" t="s">
        <v>53</v>
      </c>
      <c r="C76" s="3" t="s">
        <v>54</v>
      </c>
      <c r="D76" s="4"/>
      <c r="E76" s="5"/>
      <c r="F76" s="4"/>
      <c r="G76" s="5"/>
      <c r="H76" s="4"/>
      <c r="I76" s="5"/>
      <c r="J76" s="4"/>
      <c r="K76" s="5"/>
    </row>
    <row r="77">
      <c r="A77" s="2" t="s">
        <v>30</v>
      </c>
      <c r="B77" s="3" t="s">
        <v>53</v>
      </c>
      <c r="C77" s="3" t="s">
        <v>54</v>
      </c>
      <c r="D77" s="4"/>
      <c r="E77" s="5"/>
      <c r="F77" s="4"/>
      <c r="G77" s="5"/>
      <c r="H77" s="4"/>
      <c r="I77" s="5"/>
      <c r="J77" s="4"/>
      <c r="K77" s="5"/>
    </row>
    <row r="78">
      <c r="A78" s="2" t="s">
        <v>31</v>
      </c>
      <c r="B78" s="3" t="s">
        <v>53</v>
      </c>
      <c r="C78" s="3" t="s">
        <v>54</v>
      </c>
      <c r="D78" s="4"/>
      <c r="E78" s="5" t="n">
        <f>2</f>
        <v>2.0</v>
      </c>
      <c r="F78" s="4"/>
      <c r="G78" s="5" t="n">
        <f>28848500</f>
        <v>2.88485E7</v>
      </c>
      <c r="H78" s="4"/>
      <c r="I78" s="5" t="n">
        <f>2</f>
        <v>2.0</v>
      </c>
      <c r="J78" s="4"/>
      <c r="K78" s="5" t="n">
        <f>252</f>
        <v>252.0</v>
      </c>
    </row>
    <row r="79">
      <c r="A79" s="2" t="s">
        <v>32</v>
      </c>
      <c r="B79" s="3" t="s">
        <v>53</v>
      </c>
      <c r="C79" s="3" t="s">
        <v>54</v>
      </c>
      <c r="D79" s="4" t="s">
        <v>51</v>
      </c>
      <c r="E79" s="5" t="n">
        <f>1</f>
        <v>1.0</v>
      </c>
      <c r="F79" s="4" t="s">
        <v>51</v>
      </c>
      <c r="G79" s="5" t="n">
        <f>14461500</f>
        <v>1.44615E7</v>
      </c>
      <c r="H79" s="4" t="s">
        <v>51</v>
      </c>
      <c r="I79" s="5" t="str">
        <f>"－"</f>
        <v>－</v>
      </c>
      <c r="J79" s="4"/>
      <c r="K79" s="5" t="n">
        <f>253</f>
        <v>253.0</v>
      </c>
    </row>
    <row r="80">
      <c r="A80" s="2" t="s">
        <v>33</v>
      </c>
      <c r="B80" s="3" t="s">
        <v>53</v>
      </c>
      <c r="C80" s="3" t="s">
        <v>54</v>
      </c>
      <c r="D80" s="4" t="s">
        <v>52</v>
      </c>
      <c r="E80" s="5" t="n">
        <f>47</f>
        <v>47.0</v>
      </c>
      <c r="F80" s="4" t="s">
        <v>52</v>
      </c>
      <c r="G80" s="5" t="n">
        <f>683305000</f>
        <v>6.83305E8</v>
      </c>
      <c r="H80" s="4" t="s">
        <v>52</v>
      </c>
      <c r="I80" s="5" t="n">
        <f>29</f>
        <v>29.0</v>
      </c>
      <c r="J80" s="4"/>
      <c r="K80" s="5" t="n">
        <f>247</f>
        <v>247.0</v>
      </c>
    </row>
    <row r="81">
      <c r="A81" s="2" t="s">
        <v>34</v>
      </c>
      <c r="B81" s="3" t="s">
        <v>53</v>
      </c>
      <c r="C81" s="3" t="s">
        <v>54</v>
      </c>
      <c r="D81" s="4"/>
      <c r="E81" s="5" t="n">
        <f>11</f>
        <v>11.0</v>
      </c>
      <c r="F81" s="4"/>
      <c r="G81" s="5" t="n">
        <f>159762000</f>
        <v>1.59762E8</v>
      </c>
      <c r="H81" s="4"/>
      <c r="I81" s="5" t="n">
        <f>10</f>
        <v>10.0</v>
      </c>
      <c r="J81" s="4"/>
      <c r="K81" s="5" t="n">
        <f>251</f>
        <v>251.0</v>
      </c>
    </row>
    <row r="82">
      <c r="A82" s="2" t="s">
        <v>35</v>
      </c>
      <c r="B82" s="3" t="s">
        <v>53</v>
      </c>
      <c r="C82" s="3" t="s">
        <v>54</v>
      </c>
      <c r="D82" s="4"/>
      <c r="E82" s="5" t="n">
        <f>10</f>
        <v>10.0</v>
      </c>
      <c r="F82" s="4"/>
      <c r="G82" s="5" t="n">
        <f>145842000</f>
        <v>1.45842E8</v>
      </c>
      <c r="H82" s="4"/>
      <c r="I82" s="5" t="n">
        <f>7</f>
        <v>7.0</v>
      </c>
      <c r="J82" s="4"/>
      <c r="K82" s="5" t="n">
        <f>252</f>
        <v>252.0</v>
      </c>
    </row>
    <row r="83">
      <c r="A83" s="2" t="s">
        <v>36</v>
      </c>
      <c r="B83" s="3" t="s">
        <v>53</v>
      </c>
      <c r="C83" s="3" t="s">
        <v>54</v>
      </c>
      <c r="D83" s="4"/>
      <c r="E83" s="5"/>
      <c r="F83" s="4"/>
      <c r="G83" s="5"/>
      <c r="H83" s="4"/>
      <c r="I83" s="5"/>
      <c r="J83" s="4"/>
      <c r="K83" s="5"/>
    </row>
    <row r="84">
      <c r="A84" s="2" t="s">
        <v>37</v>
      </c>
      <c r="B84" s="3" t="s">
        <v>53</v>
      </c>
      <c r="C84" s="3" t="s">
        <v>54</v>
      </c>
      <c r="D84" s="4"/>
      <c r="E84" s="5"/>
      <c r="F84" s="4"/>
      <c r="G84" s="5"/>
      <c r="H84" s="4"/>
      <c r="I84" s="5"/>
      <c r="J84" s="4"/>
      <c r="K84" s="5"/>
    </row>
    <row r="85">
      <c r="A85" s="2" t="s">
        <v>38</v>
      </c>
      <c r="B85" s="3" t="s">
        <v>53</v>
      </c>
      <c r="C85" s="3" t="s">
        <v>54</v>
      </c>
      <c r="D85" s="4"/>
      <c r="E85" s="5" t="n">
        <f>8</f>
        <v>8.0</v>
      </c>
      <c r="F85" s="4"/>
      <c r="G85" s="5" t="n">
        <f>116487500</f>
        <v>1.164875E8</v>
      </c>
      <c r="H85" s="4"/>
      <c r="I85" s="5" t="n">
        <f>3</f>
        <v>3.0</v>
      </c>
      <c r="J85" s="4"/>
      <c r="K85" s="5" t="n">
        <f>254</f>
        <v>254.0</v>
      </c>
    </row>
    <row r="86">
      <c r="A86" s="2" t="s">
        <v>39</v>
      </c>
      <c r="B86" s="3" t="s">
        <v>53</v>
      </c>
      <c r="C86" s="3" t="s">
        <v>54</v>
      </c>
      <c r="D86" s="4"/>
      <c r="E86" s="5" t="n">
        <f>13</f>
        <v>13.0</v>
      </c>
      <c r="F86" s="4"/>
      <c r="G86" s="5" t="n">
        <f>190061500</f>
        <v>1.900615E8</v>
      </c>
      <c r="H86" s="4"/>
      <c r="I86" s="5" t="n">
        <f>6</f>
        <v>6.0</v>
      </c>
      <c r="J86" s="4"/>
      <c r="K86" s="5" t="n">
        <f>261</f>
        <v>261.0</v>
      </c>
    </row>
    <row r="87">
      <c r="A87" s="2" t="s">
        <v>40</v>
      </c>
      <c r="B87" s="3" t="s">
        <v>53</v>
      </c>
      <c r="C87" s="3" t="s">
        <v>54</v>
      </c>
      <c r="D87" s="4"/>
      <c r="E87" s="5" t="n">
        <f>14</f>
        <v>14.0</v>
      </c>
      <c r="F87" s="4"/>
      <c r="G87" s="5" t="n">
        <f>204598000</f>
        <v>2.04598E8</v>
      </c>
      <c r="H87" s="4"/>
      <c r="I87" s="5" t="n">
        <f>12</f>
        <v>12.0</v>
      </c>
      <c r="J87" s="4" t="s">
        <v>52</v>
      </c>
      <c r="K87" s="5" t="n">
        <f>263</f>
        <v>263.0</v>
      </c>
    </row>
    <row r="88">
      <c r="A88" s="2" t="s">
        <v>41</v>
      </c>
      <c r="B88" s="3" t="s">
        <v>53</v>
      </c>
      <c r="C88" s="3" t="s">
        <v>54</v>
      </c>
      <c r="D88" s="4"/>
      <c r="E88" s="5"/>
      <c r="F88" s="4"/>
      <c r="G88" s="5"/>
      <c r="H88" s="4"/>
      <c r="I88" s="5"/>
      <c r="J88" s="4"/>
      <c r="K88" s="5"/>
    </row>
    <row r="89">
      <c r="A89" s="2" t="s">
        <v>42</v>
      </c>
      <c r="B89" s="3" t="s">
        <v>53</v>
      </c>
      <c r="C89" s="3" t="s">
        <v>54</v>
      </c>
      <c r="D89" s="4"/>
      <c r="E89" s="5" t="n">
        <f>12</f>
        <v>12.0</v>
      </c>
      <c r="F89" s="4"/>
      <c r="G89" s="5" t="n">
        <f>174912500</f>
        <v>1.749125E8</v>
      </c>
      <c r="H89" s="4"/>
      <c r="I89" s="5" t="n">
        <f>9</f>
        <v>9.0</v>
      </c>
      <c r="J89" s="4"/>
      <c r="K89" s="5" t="n">
        <f>260</f>
        <v>260.0</v>
      </c>
    </row>
    <row r="90">
      <c r="A90" s="2" t="s">
        <v>43</v>
      </c>
      <c r="B90" s="3" t="s">
        <v>53</v>
      </c>
      <c r="C90" s="3" t="s">
        <v>54</v>
      </c>
      <c r="D90" s="4"/>
      <c r="E90" s="5"/>
      <c r="F90" s="4"/>
      <c r="G90" s="5"/>
      <c r="H90" s="4"/>
      <c r="I90" s="5"/>
      <c r="J90" s="4"/>
      <c r="K90" s="5"/>
    </row>
    <row r="91">
      <c r="A91" s="2" t="s">
        <v>44</v>
      </c>
      <c r="B91" s="3" t="s">
        <v>53</v>
      </c>
      <c r="C91" s="3" t="s">
        <v>54</v>
      </c>
      <c r="D91" s="4"/>
      <c r="E91" s="5"/>
      <c r="F91" s="4"/>
      <c r="G91" s="5"/>
      <c r="H91" s="4"/>
      <c r="I91" s="5"/>
      <c r="J91" s="4"/>
      <c r="K91" s="5"/>
    </row>
    <row r="92">
      <c r="A92" s="2" t="s">
        <v>45</v>
      </c>
      <c r="B92" s="3" t="s">
        <v>53</v>
      </c>
      <c r="C92" s="3" t="s">
        <v>54</v>
      </c>
      <c r="D92" s="4"/>
      <c r="E92" s="5" t="n">
        <f>11</f>
        <v>11.0</v>
      </c>
      <c r="F92" s="4"/>
      <c r="G92" s="5" t="n">
        <f>160188000</f>
        <v>1.60188E8</v>
      </c>
      <c r="H92" s="4"/>
      <c r="I92" s="5" t="n">
        <f>3</f>
        <v>3.0</v>
      </c>
      <c r="J92" s="4"/>
      <c r="K92" s="5" t="n">
        <f>253</f>
        <v>253.0</v>
      </c>
    </row>
    <row r="93">
      <c r="A93" s="2" t="s">
        <v>46</v>
      </c>
      <c r="B93" s="3" t="s">
        <v>53</v>
      </c>
      <c r="C93" s="3" t="s">
        <v>54</v>
      </c>
      <c r="D93" s="4"/>
      <c r="E93" s="5" t="n">
        <f>4</f>
        <v>4.0</v>
      </c>
      <c r="F93" s="4"/>
      <c r="G93" s="5" t="n">
        <f>58341000</f>
        <v>5.8341E7</v>
      </c>
      <c r="H93" s="4"/>
      <c r="I93" s="5" t="n">
        <f>4</f>
        <v>4.0</v>
      </c>
      <c r="J93" s="4"/>
      <c r="K93" s="5" t="n">
        <f>253</f>
        <v>253.0</v>
      </c>
    </row>
    <row r="94">
      <c r="A94" s="2" t="s">
        <v>47</v>
      </c>
      <c r="B94" s="3" t="s">
        <v>53</v>
      </c>
      <c r="C94" s="3" t="s">
        <v>54</v>
      </c>
      <c r="D94" s="4"/>
      <c r="E94" s="5" t="n">
        <f>18</f>
        <v>18.0</v>
      </c>
      <c r="F94" s="4"/>
      <c r="G94" s="5" t="n">
        <f>263503000</f>
        <v>2.63503E8</v>
      </c>
      <c r="H94" s="4"/>
      <c r="I94" s="5" t="n">
        <f>18</f>
        <v>18.0</v>
      </c>
      <c r="J94" s="4"/>
      <c r="K94" s="5" t="n">
        <f>245</f>
        <v>245.0</v>
      </c>
    </row>
    <row r="95">
      <c r="A95" s="2" t="s">
        <v>48</v>
      </c>
      <c r="B95" s="3" t="s">
        <v>53</v>
      </c>
      <c r="C95" s="3" t="s">
        <v>54</v>
      </c>
      <c r="D95" s="4"/>
      <c r="E95" s="5" t="n">
        <f>22</f>
        <v>22.0</v>
      </c>
      <c r="F95" s="4"/>
      <c r="G95" s="5" t="n">
        <f>322552000</f>
        <v>3.22552E8</v>
      </c>
      <c r="H95" s="4"/>
      <c r="I95" s="5" t="n">
        <f>22</f>
        <v>22.0</v>
      </c>
      <c r="J95" s="4"/>
      <c r="K95" s="5" t="n">
        <f>223</f>
        <v>223.0</v>
      </c>
    </row>
    <row r="96">
      <c r="A96" s="2" t="s">
        <v>16</v>
      </c>
      <c r="B96" s="3" t="s">
        <v>55</v>
      </c>
      <c r="C96" s="3" t="s">
        <v>56</v>
      </c>
      <c r="D96" s="4" t="s">
        <v>19</v>
      </c>
      <c r="E96" s="5" t="str">
        <f>"－"</f>
        <v>－</v>
      </c>
      <c r="F96" s="4" t="s">
        <v>19</v>
      </c>
      <c r="G96" s="5" t="str">
        <f>"－"</f>
        <v>－</v>
      </c>
      <c r="H96" s="4" t="s">
        <v>19</v>
      </c>
      <c r="I96" s="5" t="str">
        <f>"－"</f>
        <v>－</v>
      </c>
      <c r="J96" s="4" t="s">
        <v>19</v>
      </c>
      <c r="K96" s="5" t="str">
        <f>"－"</f>
        <v>－</v>
      </c>
    </row>
    <row r="97">
      <c r="A97" s="2" t="s">
        <v>20</v>
      </c>
      <c r="B97" s="3" t="s">
        <v>55</v>
      </c>
      <c r="C97" s="3" t="s">
        <v>56</v>
      </c>
      <c r="D97" s="4"/>
      <c r="E97" s="5" t="str">
        <f>"－"</f>
        <v>－</v>
      </c>
      <c r="F97" s="4"/>
      <c r="G97" s="5" t="str">
        <f>"－"</f>
        <v>－</v>
      </c>
      <c r="H97" s="4"/>
      <c r="I97" s="5" t="str">
        <f>"－"</f>
        <v>－</v>
      </c>
      <c r="J97" s="4"/>
      <c r="K97" s="5" t="str">
        <f>"－"</f>
        <v>－</v>
      </c>
    </row>
    <row r="98">
      <c r="A98" s="2" t="s">
        <v>21</v>
      </c>
      <c r="B98" s="3" t="s">
        <v>55</v>
      </c>
      <c r="C98" s="3" t="s">
        <v>56</v>
      </c>
      <c r="D98" s="4"/>
      <c r="E98" s="5"/>
      <c r="F98" s="4"/>
      <c r="G98" s="5"/>
      <c r="H98" s="4"/>
      <c r="I98" s="5"/>
      <c r="J98" s="4"/>
      <c r="K98" s="5"/>
    </row>
    <row r="99">
      <c r="A99" s="2" t="s">
        <v>22</v>
      </c>
      <c r="B99" s="3" t="s">
        <v>55</v>
      </c>
      <c r="C99" s="3" t="s">
        <v>56</v>
      </c>
      <c r="D99" s="4"/>
      <c r="E99" s="5"/>
      <c r="F99" s="4"/>
      <c r="G99" s="5"/>
      <c r="H99" s="4"/>
      <c r="I99" s="5"/>
      <c r="J99" s="4"/>
      <c r="K99" s="5"/>
    </row>
    <row r="100">
      <c r="A100" s="2" t="s">
        <v>23</v>
      </c>
      <c r="B100" s="3" t="s">
        <v>55</v>
      </c>
      <c r="C100" s="3" t="s">
        <v>56</v>
      </c>
      <c r="D100" s="4"/>
      <c r="E100" s="5"/>
      <c r="F100" s="4"/>
      <c r="G100" s="5"/>
      <c r="H100" s="4"/>
      <c r="I100" s="5"/>
      <c r="J100" s="4"/>
      <c r="K100" s="5"/>
    </row>
    <row r="101">
      <c r="A101" s="2" t="s">
        <v>24</v>
      </c>
      <c r="B101" s="3" t="s">
        <v>55</v>
      </c>
      <c r="C101" s="3" t="s">
        <v>56</v>
      </c>
      <c r="D101" s="4"/>
      <c r="E101" s="5" t="str">
        <f>"－"</f>
        <v>－</v>
      </c>
      <c r="F101" s="4"/>
      <c r="G101" s="5" t="str">
        <f>"－"</f>
        <v>－</v>
      </c>
      <c r="H101" s="4"/>
      <c r="I101" s="5" t="str">
        <f>"－"</f>
        <v>－</v>
      </c>
      <c r="J101" s="4"/>
      <c r="K101" s="5" t="str">
        <f>"－"</f>
        <v>－</v>
      </c>
    </row>
    <row r="102">
      <c r="A102" s="2" t="s">
        <v>25</v>
      </c>
      <c r="B102" s="3" t="s">
        <v>55</v>
      </c>
      <c r="C102" s="3" t="s">
        <v>56</v>
      </c>
      <c r="D102" s="4"/>
      <c r="E102" s="5" t="str">
        <f>"－"</f>
        <v>－</v>
      </c>
      <c r="F102" s="4"/>
      <c r="G102" s="5" t="str">
        <f>"－"</f>
        <v>－</v>
      </c>
      <c r="H102" s="4"/>
      <c r="I102" s="5" t="str">
        <f>"－"</f>
        <v>－</v>
      </c>
      <c r="J102" s="4"/>
      <c r="K102" s="5" t="str">
        <f>"－"</f>
        <v>－</v>
      </c>
    </row>
    <row r="103">
      <c r="A103" s="2" t="s">
        <v>26</v>
      </c>
      <c r="B103" s="3" t="s">
        <v>55</v>
      </c>
      <c r="C103" s="3" t="s">
        <v>56</v>
      </c>
      <c r="D103" s="4"/>
      <c r="E103" s="5" t="str">
        <f>"－"</f>
        <v>－</v>
      </c>
      <c r="F103" s="4"/>
      <c r="G103" s="5" t="str">
        <f>"－"</f>
        <v>－</v>
      </c>
      <c r="H103" s="4"/>
      <c r="I103" s="5" t="str">
        <f>"－"</f>
        <v>－</v>
      </c>
      <c r="J103" s="4"/>
      <c r="K103" s="5" t="str">
        <f>"－"</f>
        <v>－</v>
      </c>
    </row>
    <row r="104">
      <c r="A104" s="2" t="s">
        <v>27</v>
      </c>
      <c r="B104" s="3" t="s">
        <v>55</v>
      </c>
      <c r="C104" s="3" t="s">
        <v>56</v>
      </c>
      <c r="D104" s="4"/>
      <c r="E104" s="5" t="str">
        <f>"－"</f>
        <v>－</v>
      </c>
      <c r="F104" s="4"/>
      <c r="G104" s="5" t="str">
        <f>"－"</f>
        <v>－</v>
      </c>
      <c r="H104" s="4"/>
      <c r="I104" s="5" t="str">
        <f>"－"</f>
        <v>－</v>
      </c>
      <c r="J104" s="4"/>
      <c r="K104" s="5" t="str">
        <f>"－"</f>
        <v>－</v>
      </c>
    </row>
    <row r="105">
      <c r="A105" s="2" t="s">
        <v>28</v>
      </c>
      <c r="B105" s="3" t="s">
        <v>55</v>
      </c>
      <c r="C105" s="3" t="s">
        <v>56</v>
      </c>
      <c r="D105" s="4"/>
      <c r="E105" s="5" t="str">
        <f>"－"</f>
        <v>－</v>
      </c>
      <c r="F105" s="4"/>
      <c r="G105" s="5" t="str">
        <f>"－"</f>
        <v>－</v>
      </c>
      <c r="H105" s="4"/>
      <c r="I105" s="5" t="str">
        <f>"－"</f>
        <v>－</v>
      </c>
      <c r="J105" s="4"/>
      <c r="K105" s="5" t="str">
        <f>"－"</f>
        <v>－</v>
      </c>
    </row>
    <row r="106">
      <c r="A106" s="2" t="s">
        <v>29</v>
      </c>
      <c r="B106" s="3" t="s">
        <v>55</v>
      </c>
      <c r="C106" s="3" t="s">
        <v>56</v>
      </c>
      <c r="D106" s="4"/>
      <c r="E106" s="5"/>
      <c r="F106" s="4"/>
      <c r="G106" s="5"/>
      <c r="H106" s="4"/>
      <c r="I106" s="5"/>
      <c r="J106" s="4"/>
      <c r="K106" s="5"/>
    </row>
    <row r="107">
      <c r="A107" s="2" t="s">
        <v>30</v>
      </c>
      <c r="B107" s="3" t="s">
        <v>55</v>
      </c>
      <c r="C107" s="3" t="s">
        <v>56</v>
      </c>
      <c r="D107" s="4"/>
      <c r="E107" s="5"/>
      <c r="F107" s="4"/>
      <c r="G107" s="5"/>
      <c r="H107" s="4"/>
      <c r="I107" s="5"/>
      <c r="J107" s="4"/>
      <c r="K107" s="5"/>
    </row>
    <row r="108">
      <c r="A108" s="2" t="s">
        <v>31</v>
      </c>
      <c r="B108" s="3" t="s">
        <v>55</v>
      </c>
      <c r="C108" s="3" t="s">
        <v>56</v>
      </c>
      <c r="D108" s="4"/>
      <c r="E108" s="5" t="str">
        <f>"－"</f>
        <v>－</v>
      </c>
      <c r="F108" s="4"/>
      <c r="G108" s="5" t="str">
        <f>"－"</f>
        <v>－</v>
      </c>
      <c r="H108" s="4"/>
      <c r="I108" s="5" t="str">
        <f>"－"</f>
        <v>－</v>
      </c>
      <c r="J108" s="4"/>
      <c r="K108" s="5" t="str">
        <f>"－"</f>
        <v>－</v>
      </c>
    </row>
    <row r="109">
      <c r="A109" s="2" t="s">
        <v>32</v>
      </c>
      <c r="B109" s="3" t="s">
        <v>55</v>
      </c>
      <c r="C109" s="3" t="s">
        <v>56</v>
      </c>
      <c r="D109" s="4"/>
      <c r="E109" s="5" t="str">
        <f>"－"</f>
        <v>－</v>
      </c>
      <c r="F109" s="4"/>
      <c r="G109" s="5" t="str">
        <f>"－"</f>
        <v>－</v>
      </c>
      <c r="H109" s="4"/>
      <c r="I109" s="5" t="str">
        <f>"－"</f>
        <v>－</v>
      </c>
      <c r="J109" s="4"/>
      <c r="K109" s="5" t="str">
        <f>"－"</f>
        <v>－</v>
      </c>
    </row>
    <row r="110">
      <c r="A110" s="2" t="s">
        <v>33</v>
      </c>
      <c r="B110" s="3" t="s">
        <v>55</v>
      </c>
      <c r="C110" s="3" t="s">
        <v>56</v>
      </c>
      <c r="D110" s="4"/>
      <c r="E110" s="5" t="str">
        <f>"－"</f>
        <v>－</v>
      </c>
      <c r="F110" s="4"/>
      <c r="G110" s="5" t="str">
        <f>"－"</f>
        <v>－</v>
      </c>
      <c r="H110" s="4"/>
      <c r="I110" s="5" t="str">
        <f>"－"</f>
        <v>－</v>
      </c>
      <c r="J110" s="4"/>
      <c r="K110" s="5" t="str">
        <f>"－"</f>
        <v>－</v>
      </c>
    </row>
    <row r="111">
      <c r="A111" s="2" t="s">
        <v>34</v>
      </c>
      <c r="B111" s="3" t="s">
        <v>55</v>
      </c>
      <c r="C111" s="3" t="s">
        <v>56</v>
      </c>
      <c r="D111" s="4"/>
      <c r="E111" s="5" t="str">
        <f>"－"</f>
        <v>－</v>
      </c>
      <c r="F111" s="4"/>
      <c r="G111" s="5" t="str">
        <f>"－"</f>
        <v>－</v>
      </c>
      <c r="H111" s="4"/>
      <c r="I111" s="5" t="str">
        <f>"－"</f>
        <v>－</v>
      </c>
      <c r="J111" s="4"/>
      <c r="K111" s="5" t="str">
        <f>"－"</f>
        <v>－</v>
      </c>
    </row>
    <row r="112">
      <c r="A112" s="2" t="s">
        <v>35</v>
      </c>
      <c r="B112" s="3" t="s">
        <v>55</v>
      </c>
      <c r="C112" s="3" t="s">
        <v>56</v>
      </c>
      <c r="D112" s="4"/>
      <c r="E112" s="5" t="str">
        <f>"－"</f>
        <v>－</v>
      </c>
      <c r="F112" s="4"/>
      <c r="G112" s="5" t="str">
        <f>"－"</f>
        <v>－</v>
      </c>
      <c r="H112" s="4"/>
      <c r="I112" s="5" t="str">
        <f>"－"</f>
        <v>－</v>
      </c>
      <c r="J112" s="4"/>
      <c r="K112" s="5" t="str">
        <f>"－"</f>
        <v>－</v>
      </c>
    </row>
    <row r="113">
      <c r="A113" s="2" t="s">
        <v>36</v>
      </c>
      <c r="B113" s="3" t="s">
        <v>55</v>
      </c>
      <c r="C113" s="3" t="s">
        <v>56</v>
      </c>
      <c r="D113" s="4"/>
      <c r="E113" s="5"/>
      <c r="F113" s="4"/>
      <c r="G113" s="5"/>
      <c r="H113" s="4"/>
      <c r="I113" s="5"/>
      <c r="J113" s="4"/>
      <c r="K113" s="5"/>
    </row>
    <row r="114">
      <c r="A114" s="2" t="s">
        <v>37</v>
      </c>
      <c r="B114" s="3" t="s">
        <v>55</v>
      </c>
      <c r="C114" s="3" t="s">
        <v>56</v>
      </c>
      <c r="D114" s="4"/>
      <c r="E114" s="5"/>
      <c r="F114" s="4"/>
      <c r="G114" s="5"/>
      <c r="H114" s="4"/>
      <c r="I114" s="5"/>
      <c r="J114" s="4"/>
      <c r="K114" s="5"/>
    </row>
    <row r="115">
      <c r="A115" s="2" t="s">
        <v>38</v>
      </c>
      <c r="B115" s="3" t="s">
        <v>55</v>
      </c>
      <c r="C115" s="3" t="s">
        <v>56</v>
      </c>
      <c r="D115" s="4"/>
      <c r="E115" s="5" t="str">
        <f>"－"</f>
        <v>－</v>
      </c>
      <c r="F115" s="4"/>
      <c r="G115" s="5" t="str">
        <f>"－"</f>
        <v>－</v>
      </c>
      <c r="H115" s="4"/>
      <c r="I115" s="5" t="str">
        <f>"－"</f>
        <v>－</v>
      </c>
      <c r="J115" s="4"/>
      <c r="K115" s="5" t="str">
        <f>"－"</f>
        <v>－</v>
      </c>
    </row>
    <row r="116">
      <c r="A116" s="2" t="s">
        <v>39</v>
      </c>
      <c r="B116" s="3" t="s">
        <v>55</v>
      </c>
      <c r="C116" s="3" t="s">
        <v>56</v>
      </c>
      <c r="D116" s="4"/>
      <c r="E116" s="5" t="str">
        <f>"－"</f>
        <v>－</v>
      </c>
      <c r="F116" s="4"/>
      <c r="G116" s="5" t="str">
        <f>"－"</f>
        <v>－</v>
      </c>
      <c r="H116" s="4"/>
      <c r="I116" s="5" t="str">
        <f>"－"</f>
        <v>－</v>
      </c>
      <c r="J116" s="4"/>
      <c r="K116" s="5" t="str">
        <f>"－"</f>
        <v>－</v>
      </c>
    </row>
    <row r="117">
      <c r="A117" s="2" t="s">
        <v>40</v>
      </c>
      <c r="B117" s="3" t="s">
        <v>55</v>
      </c>
      <c r="C117" s="3" t="s">
        <v>56</v>
      </c>
      <c r="D117" s="4"/>
      <c r="E117" s="5" t="str">
        <f>"－"</f>
        <v>－</v>
      </c>
      <c r="F117" s="4"/>
      <c r="G117" s="5" t="str">
        <f>"－"</f>
        <v>－</v>
      </c>
      <c r="H117" s="4"/>
      <c r="I117" s="5" t="str">
        <f>"－"</f>
        <v>－</v>
      </c>
      <c r="J117" s="4"/>
      <c r="K117" s="5" t="str">
        <f>"－"</f>
        <v>－</v>
      </c>
    </row>
    <row r="118">
      <c r="A118" s="2" t="s">
        <v>41</v>
      </c>
      <c r="B118" s="3" t="s">
        <v>55</v>
      </c>
      <c r="C118" s="3" t="s">
        <v>56</v>
      </c>
      <c r="D118" s="4"/>
      <c r="E118" s="5"/>
      <c r="F118" s="4"/>
      <c r="G118" s="5"/>
      <c r="H118" s="4"/>
      <c r="I118" s="5"/>
      <c r="J118" s="4"/>
      <c r="K118" s="5"/>
    </row>
    <row r="119">
      <c r="A119" s="2" t="s">
        <v>42</v>
      </c>
      <c r="B119" s="3" t="s">
        <v>55</v>
      </c>
      <c r="C119" s="3" t="s">
        <v>56</v>
      </c>
      <c r="D119" s="4"/>
      <c r="E119" s="5" t="str">
        <f>"－"</f>
        <v>－</v>
      </c>
      <c r="F119" s="4"/>
      <c r="G119" s="5" t="str">
        <f>"－"</f>
        <v>－</v>
      </c>
      <c r="H119" s="4"/>
      <c r="I119" s="5" t="str">
        <f>"－"</f>
        <v>－</v>
      </c>
      <c r="J119" s="4"/>
      <c r="K119" s="5" t="str">
        <f>"－"</f>
        <v>－</v>
      </c>
    </row>
    <row r="120">
      <c r="A120" s="2" t="s">
        <v>43</v>
      </c>
      <c r="B120" s="3" t="s">
        <v>55</v>
      </c>
      <c r="C120" s="3" t="s">
        <v>56</v>
      </c>
      <c r="D120" s="4"/>
      <c r="E120" s="5"/>
      <c r="F120" s="4"/>
      <c r="G120" s="5"/>
      <c r="H120" s="4"/>
      <c r="I120" s="5"/>
      <c r="J120" s="4"/>
      <c r="K120" s="5"/>
    </row>
    <row r="121">
      <c r="A121" s="2" t="s">
        <v>44</v>
      </c>
      <c r="B121" s="3" t="s">
        <v>55</v>
      </c>
      <c r="C121" s="3" t="s">
        <v>56</v>
      </c>
      <c r="D121" s="4"/>
      <c r="E121" s="5"/>
      <c r="F121" s="4"/>
      <c r="G121" s="5"/>
      <c r="H121" s="4"/>
      <c r="I121" s="5"/>
      <c r="J121" s="4"/>
      <c r="K121" s="5"/>
    </row>
    <row r="122">
      <c r="A122" s="2" t="s">
        <v>45</v>
      </c>
      <c r="B122" s="3" t="s">
        <v>55</v>
      </c>
      <c r="C122" s="3" t="s">
        <v>56</v>
      </c>
      <c r="D122" s="4"/>
      <c r="E122" s="5" t="str">
        <f>"－"</f>
        <v>－</v>
      </c>
      <c r="F122" s="4"/>
      <c r="G122" s="5" t="str">
        <f>"－"</f>
        <v>－</v>
      </c>
      <c r="H122" s="4"/>
      <c r="I122" s="5" t="str">
        <f>"－"</f>
        <v>－</v>
      </c>
      <c r="J122" s="4"/>
      <c r="K122" s="5" t="str">
        <f>"－"</f>
        <v>－</v>
      </c>
    </row>
    <row r="123">
      <c r="A123" s="2" t="s">
        <v>46</v>
      </c>
      <c r="B123" s="3" t="s">
        <v>55</v>
      </c>
      <c r="C123" s="3" t="s">
        <v>56</v>
      </c>
      <c r="D123" s="4"/>
      <c r="E123" s="5" t="str">
        <f>"－"</f>
        <v>－</v>
      </c>
      <c r="F123" s="4"/>
      <c r="G123" s="5" t="str">
        <f>"－"</f>
        <v>－</v>
      </c>
      <c r="H123" s="4"/>
      <c r="I123" s="5" t="str">
        <f>"－"</f>
        <v>－</v>
      </c>
      <c r="J123" s="4"/>
      <c r="K123" s="5" t="str">
        <f>"－"</f>
        <v>－</v>
      </c>
    </row>
    <row r="124">
      <c r="A124" s="2" t="s">
        <v>47</v>
      </c>
      <c r="B124" s="3" t="s">
        <v>55</v>
      </c>
      <c r="C124" s="3" t="s">
        <v>56</v>
      </c>
      <c r="D124" s="4"/>
      <c r="E124" s="5" t="str">
        <f>"－"</f>
        <v>－</v>
      </c>
      <c r="F124" s="4"/>
      <c r="G124" s="5" t="str">
        <f>"－"</f>
        <v>－</v>
      </c>
      <c r="H124" s="4"/>
      <c r="I124" s="5" t="str">
        <f>"－"</f>
        <v>－</v>
      </c>
      <c r="J124" s="4"/>
      <c r="K124" s="5" t="str">
        <f>"－"</f>
        <v>－</v>
      </c>
    </row>
    <row r="125">
      <c r="A125" s="2" t="s">
        <v>48</v>
      </c>
      <c r="B125" s="3" t="s">
        <v>55</v>
      </c>
      <c r="C125" s="3" t="s">
        <v>56</v>
      </c>
      <c r="D125" s="4"/>
      <c r="E125" s="5" t="str">
        <f>"－"</f>
        <v>－</v>
      </c>
      <c r="F125" s="4"/>
      <c r="G125" s="5" t="str">
        <f>"－"</f>
        <v>－</v>
      </c>
      <c r="H125" s="4"/>
      <c r="I125" s="5" t="str">
        <f>"－"</f>
        <v>－</v>
      </c>
      <c r="J125" s="4"/>
      <c r="K125" s="5" t="str">
        <f>"－"</f>
        <v>－</v>
      </c>
    </row>
    <row r="126">
      <c r="A126" s="2" t="s">
        <v>16</v>
      </c>
      <c r="B126" s="3" t="s">
        <v>57</v>
      </c>
      <c r="C126" s="3" t="s">
        <v>58</v>
      </c>
      <c r="D126" s="4"/>
      <c r="E126" s="5" t="n">
        <f>499</f>
        <v>499.0</v>
      </c>
      <c r="F126" s="4"/>
      <c r="G126" s="5" t="n">
        <f>12437668750</f>
        <v>1.243766875E10</v>
      </c>
      <c r="H126" s="4"/>
      <c r="I126" s="5" t="n">
        <f>100</f>
        <v>100.0</v>
      </c>
      <c r="J126" s="4" t="s">
        <v>51</v>
      </c>
      <c r="K126" s="5" t="n">
        <f>15670</f>
        <v>15670.0</v>
      </c>
    </row>
    <row r="127">
      <c r="A127" s="2" t="s">
        <v>20</v>
      </c>
      <c r="B127" s="3" t="s">
        <v>57</v>
      </c>
      <c r="C127" s="3" t="s">
        <v>58</v>
      </c>
      <c r="D127" s="4" t="s">
        <v>51</v>
      </c>
      <c r="E127" s="5" t="n">
        <f>47</f>
        <v>47.0</v>
      </c>
      <c r="F127" s="4" t="s">
        <v>51</v>
      </c>
      <c r="G127" s="5" t="n">
        <f>1173487500</f>
        <v>1.1734875E9</v>
      </c>
      <c r="H127" s="4" t="s">
        <v>51</v>
      </c>
      <c r="I127" s="5" t="str">
        <f>"－"</f>
        <v>－</v>
      </c>
      <c r="J127" s="4"/>
      <c r="K127" s="5" t="n">
        <f>15675</f>
        <v>15675.0</v>
      </c>
    </row>
    <row r="128">
      <c r="A128" s="2" t="s">
        <v>21</v>
      </c>
      <c r="B128" s="3" t="s">
        <v>57</v>
      </c>
      <c r="C128" s="3" t="s">
        <v>58</v>
      </c>
      <c r="D128" s="4"/>
      <c r="E128" s="5"/>
      <c r="F128" s="4"/>
      <c r="G128" s="5"/>
      <c r="H128" s="4"/>
      <c r="I128" s="5"/>
      <c r="J128" s="4"/>
      <c r="K128" s="5"/>
    </row>
    <row r="129">
      <c r="A129" s="2" t="s">
        <v>22</v>
      </c>
      <c r="B129" s="3" t="s">
        <v>57</v>
      </c>
      <c r="C129" s="3" t="s">
        <v>58</v>
      </c>
      <c r="D129" s="4"/>
      <c r="E129" s="5"/>
      <c r="F129" s="4"/>
      <c r="G129" s="5"/>
      <c r="H129" s="4"/>
      <c r="I129" s="5"/>
      <c r="J129" s="4"/>
      <c r="K129" s="5"/>
    </row>
    <row r="130">
      <c r="A130" s="2" t="s">
        <v>23</v>
      </c>
      <c r="B130" s="3" t="s">
        <v>57</v>
      </c>
      <c r="C130" s="3" t="s">
        <v>58</v>
      </c>
      <c r="D130" s="4"/>
      <c r="E130" s="5"/>
      <c r="F130" s="4"/>
      <c r="G130" s="5"/>
      <c r="H130" s="4"/>
      <c r="I130" s="5"/>
      <c r="J130" s="4"/>
      <c r="K130" s="5"/>
    </row>
    <row r="131">
      <c r="A131" s="2" t="s">
        <v>24</v>
      </c>
      <c r="B131" s="3" t="s">
        <v>57</v>
      </c>
      <c r="C131" s="3" t="s">
        <v>58</v>
      </c>
      <c r="D131" s="4" t="s">
        <v>52</v>
      </c>
      <c r="E131" s="5" t="n">
        <f>3071</f>
        <v>3071.0</v>
      </c>
      <c r="F131" s="4" t="s">
        <v>52</v>
      </c>
      <c r="G131" s="5" t="n">
        <f>76677678125</f>
        <v>7.6677678125E10</v>
      </c>
      <c r="H131" s="4"/>
      <c r="I131" s="5" t="n">
        <f>100</f>
        <v>100.0</v>
      </c>
      <c r="J131" s="4"/>
      <c r="K131" s="5" t="n">
        <f>16819</f>
        <v>16819.0</v>
      </c>
    </row>
    <row r="132">
      <c r="A132" s="2" t="s">
        <v>25</v>
      </c>
      <c r="B132" s="3" t="s">
        <v>57</v>
      </c>
      <c r="C132" s="3" t="s">
        <v>58</v>
      </c>
      <c r="D132" s="4"/>
      <c r="E132" s="5" t="n">
        <f>353</f>
        <v>353.0</v>
      </c>
      <c r="F132" s="4"/>
      <c r="G132" s="5" t="n">
        <f>8817055625</f>
        <v>8.817055625E9</v>
      </c>
      <c r="H132" s="4"/>
      <c r="I132" s="5" t="n">
        <f>1</f>
        <v>1.0</v>
      </c>
      <c r="J132" s="4"/>
      <c r="K132" s="5" t="n">
        <f>15948</f>
        <v>15948.0</v>
      </c>
    </row>
    <row r="133">
      <c r="A133" s="2" t="s">
        <v>26</v>
      </c>
      <c r="B133" s="3" t="s">
        <v>57</v>
      </c>
      <c r="C133" s="3" t="s">
        <v>58</v>
      </c>
      <c r="D133" s="4"/>
      <c r="E133" s="5" t="n">
        <f>399</f>
        <v>399.0</v>
      </c>
      <c r="F133" s="4"/>
      <c r="G133" s="5" t="n">
        <f>9964571250</f>
        <v>9.96457125E9</v>
      </c>
      <c r="H133" s="4"/>
      <c r="I133" s="5" t="str">
        <f>"－"</f>
        <v>－</v>
      </c>
      <c r="J133" s="4"/>
      <c r="K133" s="5" t="n">
        <f>16102</f>
        <v>16102.0</v>
      </c>
    </row>
    <row r="134">
      <c r="A134" s="2" t="s">
        <v>27</v>
      </c>
      <c r="B134" s="3" t="s">
        <v>57</v>
      </c>
      <c r="C134" s="3" t="s">
        <v>58</v>
      </c>
      <c r="D134" s="4"/>
      <c r="E134" s="5" t="n">
        <f>2109</f>
        <v>2109.0</v>
      </c>
      <c r="F134" s="4"/>
      <c r="G134" s="5" t="n">
        <f>52668390625</f>
        <v>5.2668390625E10</v>
      </c>
      <c r="H134" s="4"/>
      <c r="I134" s="5" t="n">
        <f>34</f>
        <v>34.0</v>
      </c>
      <c r="J134" s="4"/>
      <c r="K134" s="5" t="n">
        <f>16167</f>
        <v>16167.0</v>
      </c>
    </row>
    <row r="135">
      <c r="A135" s="2" t="s">
        <v>28</v>
      </c>
      <c r="B135" s="3" t="s">
        <v>57</v>
      </c>
      <c r="C135" s="3" t="s">
        <v>58</v>
      </c>
      <c r="D135" s="4"/>
      <c r="E135" s="5" t="n">
        <f>50</f>
        <v>50.0</v>
      </c>
      <c r="F135" s="4"/>
      <c r="G135" s="5" t="n">
        <f>1247781250</f>
        <v>1.24778125E9</v>
      </c>
      <c r="H135" s="4"/>
      <c r="I135" s="5" t="str">
        <f>"－"</f>
        <v>－</v>
      </c>
      <c r="J135" s="4"/>
      <c r="K135" s="5" t="n">
        <f>16217</f>
        <v>16217.0</v>
      </c>
    </row>
    <row r="136">
      <c r="A136" s="2" t="s">
        <v>29</v>
      </c>
      <c r="B136" s="3" t="s">
        <v>57</v>
      </c>
      <c r="C136" s="3" t="s">
        <v>58</v>
      </c>
      <c r="D136" s="4"/>
      <c r="E136" s="5"/>
      <c r="F136" s="4"/>
      <c r="G136" s="5"/>
      <c r="H136" s="4"/>
      <c r="I136" s="5"/>
      <c r="J136" s="4"/>
      <c r="K136" s="5"/>
    </row>
    <row r="137">
      <c r="A137" s="2" t="s">
        <v>30</v>
      </c>
      <c r="B137" s="3" t="s">
        <v>57</v>
      </c>
      <c r="C137" s="3" t="s">
        <v>58</v>
      </c>
      <c r="D137" s="4"/>
      <c r="E137" s="5"/>
      <c r="F137" s="4"/>
      <c r="G137" s="5"/>
      <c r="H137" s="4"/>
      <c r="I137" s="5"/>
      <c r="J137" s="4"/>
      <c r="K137" s="5"/>
    </row>
    <row r="138">
      <c r="A138" s="2" t="s">
        <v>31</v>
      </c>
      <c r="B138" s="3" t="s">
        <v>57</v>
      </c>
      <c r="C138" s="3" t="s">
        <v>58</v>
      </c>
      <c r="D138" s="4"/>
      <c r="E138" s="5" t="n">
        <f>56</f>
        <v>56.0</v>
      </c>
      <c r="F138" s="4"/>
      <c r="G138" s="5" t="n">
        <f>1397426875</f>
        <v>1.397426875E9</v>
      </c>
      <c r="H138" s="4"/>
      <c r="I138" s="5" t="str">
        <f>"－"</f>
        <v>－</v>
      </c>
      <c r="J138" s="4"/>
      <c r="K138" s="5" t="n">
        <f>16217</f>
        <v>16217.0</v>
      </c>
    </row>
    <row r="139">
      <c r="A139" s="2" t="s">
        <v>32</v>
      </c>
      <c r="B139" s="3" t="s">
        <v>57</v>
      </c>
      <c r="C139" s="3" t="s">
        <v>58</v>
      </c>
      <c r="D139" s="4"/>
      <c r="E139" s="5" t="n">
        <f>2185</f>
        <v>2185.0</v>
      </c>
      <c r="F139" s="4"/>
      <c r="G139" s="5" t="n">
        <f>54534088125</f>
        <v>5.4534088125E10</v>
      </c>
      <c r="H139" s="4" t="s">
        <v>52</v>
      </c>
      <c r="I139" s="5" t="n">
        <f>104</f>
        <v>104.0</v>
      </c>
      <c r="J139" s="4"/>
      <c r="K139" s="5" t="n">
        <f>16431</f>
        <v>16431.0</v>
      </c>
    </row>
    <row r="140">
      <c r="A140" s="2" t="s">
        <v>33</v>
      </c>
      <c r="B140" s="3" t="s">
        <v>57</v>
      </c>
      <c r="C140" s="3" t="s">
        <v>58</v>
      </c>
      <c r="D140" s="4"/>
      <c r="E140" s="5" t="n">
        <f>372</f>
        <v>372.0</v>
      </c>
      <c r="F140" s="4"/>
      <c r="G140" s="5" t="n">
        <f>9294348125</f>
        <v>9.294348125E9</v>
      </c>
      <c r="H140" s="4"/>
      <c r="I140" s="5" t="str">
        <f>"－"</f>
        <v>－</v>
      </c>
      <c r="J140" s="4"/>
      <c r="K140" s="5" t="n">
        <f>16389</f>
        <v>16389.0</v>
      </c>
    </row>
    <row r="141">
      <c r="A141" s="2" t="s">
        <v>34</v>
      </c>
      <c r="B141" s="3" t="s">
        <v>57</v>
      </c>
      <c r="C141" s="3" t="s">
        <v>58</v>
      </c>
      <c r="D141" s="4"/>
      <c r="E141" s="5" t="n">
        <f>226</f>
        <v>226.0</v>
      </c>
      <c r="F141" s="4"/>
      <c r="G141" s="5" t="n">
        <f>5643369375</f>
        <v>5.643369375E9</v>
      </c>
      <c r="H141" s="4"/>
      <c r="I141" s="5" t="str">
        <f>"－"</f>
        <v>－</v>
      </c>
      <c r="J141" s="4"/>
      <c r="K141" s="5" t="n">
        <f>16515</f>
        <v>16515.0</v>
      </c>
    </row>
    <row r="142">
      <c r="A142" s="2" t="s">
        <v>35</v>
      </c>
      <c r="B142" s="3" t="s">
        <v>57</v>
      </c>
      <c r="C142" s="3" t="s">
        <v>58</v>
      </c>
      <c r="D142" s="4"/>
      <c r="E142" s="5" t="n">
        <f>1083</f>
        <v>1083.0</v>
      </c>
      <c r="F142" s="4"/>
      <c r="G142" s="5" t="n">
        <f>27073195625</f>
        <v>2.7073195625E10</v>
      </c>
      <c r="H142" s="4"/>
      <c r="I142" s="5" t="str">
        <f>"－"</f>
        <v>－</v>
      </c>
      <c r="J142" s="4"/>
      <c r="K142" s="5" t="n">
        <f>16414</f>
        <v>16414.0</v>
      </c>
    </row>
    <row r="143">
      <c r="A143" s="2" t="s">
        <v>36</v>
      </c>
      <c r="B143" s="3" t="s">
        <v>57</v>
      </c>
      <c r="C143" s="3" t="s">
        <v>58</v>
      </c>
      <c r="D143" s="4"/>
      <c r="E143" s="5"/>
      <c r="F143" s="4"/>
      <c r="G143" s="5"/>
      <c r="H143" s="4"/>
      <c r="I143" s="5"/>
      <c r="J143" s="4"/>
      <c r="K143" s="5"/>
    </row>
    <row r="144">
      <c r="A144" s="2" t="s">
        <v>37</v>
      </c>
      <c r="B144" s="3" t="s">
        <v>57</v>
      </c>
      <c r="C144" s="3" t="s">
        <v>58</v>
      </c>
      <c r="D144" s="4"/>
      <c r="E144" s="5"/>
      <c r="F144" s="4"/>
      <c r="G144" s="5"/>
      <c r="H144" s="4"/>
      <c r="I144" s="5"/>
      <c r="J144" s="4"/>
      <c r="K144" s="5"/>
    </row>
    <row r="145">
      <c r="A145" s="2" t="s">
        <v>38</v>
      </c>
      <c r="B145" s="3" t="s">
        <v>57</v>
      </c>
      <c r="C145" s="3" t="s">
        <v>58</v>
      </c>
      <c r="D145" s="4"/>
      <c r="E145" s="5" t="n">
        <f>2851</f>
        <v>2851.0</v>
      </c>
      <c r="F145" s="4"/>
      <c r="G145" s="5" t="n">
        <f>71240423750</f>
        <v>7.124042375E10</v>
      </c>
      <c r="H145" s="4"/>
      <c r="I145" s="5" t="n">
        <f>13</f>
        <v>13.0</v>
      </c>
      <c r="J145" s="4"/>
      <c r="K145" s="5" t="n">
        <f>17258</f>
        <v>17258.0</v>
      </c>
    </row>
    <row r="146">
      <c r="A146" s="2" t="s">
        <v>39</v>
      </c>
      <c r="B146" s="3" t="s">
        <v>57</v>
      </c>
      <c r="C146" s="3" t="s">
        <v>58</v>
      </c>
      <c r="D146" s="4"/>
      <c r="E146" s="5" t="n">
        <f>1127</f>
        <v>1127.0</v>
      </c>
      <c r="F146" s="4"/>
      <c r="G146" s="5" t="n">
        <f>28171755000</f>
        <v>2.8171755E10</v>
      </c>
      <c r="H146" s="4"/>
      <c r="I146" s="5" t="str">
        <f>"－"</f>
        <v>－</v>
      </c>
      <c r="J146" s="4" t="s">
        <v>52</v>
      </c>
      <c r="K146" s="5" t="n">
        <f>17263</f>
        <v>17263.0</v>
      </c>
    </row>
    <row r="147">
      <c r="A147" s="2" t="s">
        <v>40</v>
      </c>
      <c r="B147" s="3" t="s">
        <v>57</v>
      </c>
      <c r="C147" s="3" t="s">
        <v>58</v>
      </c>
      <c r="D147" s="4"/>
      <c r="E147" s="5" t="n">
        <f>1522</f>
        <v>1522.0</v>
      </c>
      <c r="F147" s="4"/>
      <c r="G147" s="5" t="n">
        <f>38022868125</f>
        <v>3.8022868125E10</v>
      </c>
      <c r="H147" s="4"/>
      <c r="I147" s="5" t="n">
        <f>51</f>
        <v>51.0</v>
      </c>
      <c r="J147" s="4"/>
      <c r="K147" s="5" t="n">
        <f>16562</f>
        <v>16562.0</v>
      </c>
    </row>
    <row r="148">
      <c r="A148" s="2" t="s">
        <v>41</v>
      </c>
      <c r="B148" s="3" t="s">
        <v>57</v>
      </c>
      <c r="C148" s="3" t="s">
        <v>58</v>
      </c>
      <c r="D148" s="4"/>
      <c r="E148" s="5"/>
      <c r="F148" s="4"/>
      <c r="G148" s="5"/>
      <c r="H148" s="4"/>
      <c r="I148" s="5"/>
      <c r="J148" s="4"/>
      <c r="K148" s="5"/>
    </row>
    <row r="149">
      <c r="A149" s="2" t="s">
        <v>42</v>
      </c>
      <c r="B149" s="3" t="s">
        <v>57</v>
      </c>
      <c r="C149" s="3" t="s">
        <v>58</v>
      </c>
      <c r="D149" s="4"/>
      <c r="E149" s="5" t="n">
        <f>239</f>
        <v>239.0</v>
      </c>
      <c r="F149" s="4"/>
      <c r="G149" s="5" t="n">
        <f>5968433750</f>
        <v>5.96843375E9</v>
      </c>
      <c r="H149" s="4"/>
      <c r="I149" s="5" t="str">
        <f>"－"</f>
        <v>－</v>
      </c>
      <c r="J149" s="4"/>
      <c r="K149" s="5" t="n">
        <f>16482</f>
        <v>16482.0</v>
      </c>
    </row>
    <row r="150">
      <c r="A150" s="2" t="s">
        <v>43</v>
      </c>
      <c r="B150" s="3" t="s">
        <v>57</v>
      </c>
      <c r="C150" s="3" t="s">
        <v>58</v>
      </c>
      <c r="D150" s="4"/>
      <c r="E150" s="5"/>
      <c r="F150" s="4"/>
      <c r="G150" s="5"/>
      <c r="H150" s="4"/>
      <c r="I150" s="5"/>
      <c r="J150" s="4"/>
      <c r="K150" s="5"/>
    </row>
    <row r="151">
      <c r="A151" s="2" t="s">
        <v>44</v>
      </c>
      <c r="B151" s="3" t="s">
        <v>57</v>
      </c>
      <c r="C151" s="3" t="s">
        <v>58</v>
      </c>
      <c r="D151" s="4"/>
      <c r="E151" s="5"/>
      <c r="F151" s="4"/>
      <c r="G151" s="5"/>
      <c r="H151" s="4"/>
      <c r="I151" s="5"/>
      <c r="J151" s="4"/>
      <c r="K151" s="5"/>
    </row>
    <row r="152">
      <c r="A152" s="2" t="s">
        <v>45</v>
      </c>
      <c r="B152" s="3" t="s">
        <v>57</v>
      </c>
      <c r="C152" s="3" t="s">
        <v>58</v>
      </c>
      <c r="D152" s="4"/>
      <c r="E152" s="5" t="n">
        <f>58</f>
        <v>58.0</v>
      </c>
      <c r="F152" s="4"/>
      <c r="G152" s="5" t="n">
        <f>1448675625</f>
        <v>1.448675625E9</v>
      </c>
      <c r="H152" s="4"/>
      <c r="I152" s="5" t="str">
        <f>"－"</f>
        <v>－</v>
      </c>
      <c r="J152" s="4"/>
      <c r="K152" s="5" t="n">
        <f>16486</f>
        <v>16486.0</v>
      </c>
    </row>
    <row r="153">
      <c r="A153" s="2" t="s">
        <v>46</v>
      </c>
      <c r="B153" s="3" t="s">
        <v>57</v>
      </c>
      <c r="C153" s="3" t="s">
        <v>58</v>
      </c>
      <c r="D153" s="4"/>
      <c r="E153" s="5" t="n">
        <f>55</f>
        <v>55.0</v>
      </c>
      <c r="F153" s="4"/>
      <c r="G153" s="5" t="n">
        <f>1374684375</f>
        <v>1.374684375E9</v>
      </c>
      <c r="H153" s="4"/>
      <c r="I153" s="5" t="n">
        <f>35</f>
        <v>35.0</v>
      </c>
      <c r="J153" s="4"/>
      <c r="K153" s="5" t="n">
        <f>16504</f>
        <v>16504.0</v>
      </c>
    </row>
    <row r="154">
      <c r="A154" s="2" t="s">
        <v>47</v>
      </c>
      <c r="B154" s="3" t="s">
        <v>57</v>
      </c>
      <c r="C154" s="3" t="s">
        <v>58</v>
      </c>
      <c r="D154" s="4"/>
      <c r="E154" s="5" t="n">
        <f>680</f>
        <v>680.0</v>
      </c>
      <c r="F154" s="4"/>
      <c r="G154" s="5" t="n">
        <f>16984135000</f>
        <v>1.6984135E10</v>
      </c>
      <c r="H154" s="4"/>
      <c r="I154" s="5" t="str">
        <f>"－"</f>
        <v>－</v>
      </c>
      <c r="J154" s="4"/>
      <c r="K154" s="5" t="n">
        <f>16456</f>
        <v>16456.0</v>
      </c>
    </row>
    <row r="155">
      <c r="A155" s="2" t="s">
        <v>48</v>
      </c>
      <c r="B155" s="3" t="s">
        <v>57</v>
      </c>
      <c r="C155" s="3" t="s">
        <v>58</v>
      </c>
      <c r="D155" s="4"/>
      <c r="E155" s="5" t="n">
        <f>327</f>
        <v>327.0</v>
      </c>
      <c r="F155" s="4"/>
      <c r="G155" s="5" t="n">
        <f>8169831875</f>
        <v>8.169831875E9</v>
      </c>
      <c r="H155" s="4"/>
      <c r="I155" s="5" t="str">
        <f>"－"</f>
        <v>－</v>
      </c>
      <c r="J155" s="4"/>
      <c r="K155" s="5" t="n">
        <f>16373</f>
        <v>16373.0</v>
      </c>
    </row>
  </sheetData>
  <mergeCells count="12">
    <mergeCell ref="H4:I4"/>
    <mergeCell ref="J4:K4"/>
    <mergeCell ref="D5:E5"/>
    <mergeCell ref="F5:G5"/>
    <mergeCell ref="H5:I5"/>
    <mergeCell ref="J5:K5"/>
    <mergeCell ref="F4:G4"/>
    <mergeCell ref="A1:C1"/>
    <mergeCell ref="B4:B5"/>
    <mergeCell ref="C4:C5"/>
    <mergeCell ref="D4:E4"/>
    <mergeCell ref="A2:E2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2020-03-12T05:02:35Z</cp:lastPrinted>
  <dcterms:modified xsi:type="dcterms:W3CDTF">2022-11-25T08:16:50Z</dcterms:modified>
</cp:coreProperties>
</file>