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<sst xmlns="http://schemas.openxmlformats.org/spreadsheetml/2006/main" count="169" uniqueCount="61">
  <si>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</si>
  <si>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</si>
  <si>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</si>
  <si>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</si>
  <si>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</si>
  <si>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</si>
  <si>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</si>
  <si>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</si>
  <si>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</si>
  <si>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</si>
  <si>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</si>
  <si>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</si>
  <si>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</si>
  <si>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</si>
  <si>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</si>
  <si>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</si>
  <si>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</si>
  <si>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</si>
  <si>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</si>
  <si>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</si>
  <si>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</si>
  <si>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</si>
  <si>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</si>
  <si>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</si>
  <si>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</si>
  <si>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</si>
  <si>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</si>
  <si>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有価証券オプション</t>
  </si>
  <si>
    <t>Securities Options</t>
  </si>
  <si>
    <t>●</t>
  </si>
  <si>
    <t>◎●</t>
  </si>
  <si>
    <t>2</t>
  </si>
  <si>
    <t>3</t>
  </si>
  <si>
    <t>4</t>
  </si>
  <si>
    <t>5</t>
  </si>
  <si>
    <t>6</t>
  </si>
  <si>
    <t>◎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</si>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</sst>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str">
        <f>"－"</f>
        <v>－</v>
      </c>
      <c r="F10" s="24" t="s">
        <v>29</v>
      </c>
      <c r="G10" s="26" t="str">
        <f>"－"</f>
        <v>－</v>
      </c>
      <c r="H10" s="25" t="s">
        <v>29</v>
      </c>
      <c r="I10" s="26" t="str">
        <f>"－"</f>
        <v>－</v>
      </c>
      <c r="J10" s="23" t="s">
        <v>29</v>
      </c>
      <c r="K10" s="26" t="str">
        <f>"－"</f>
        <v>－</v>
      </c>
      <c r="L10" s="24" t="s">
        <v>29</v>
      </c>
      <c r="M10" s="26" t="str">
        <f>"－"</f>
        <v>－</v>
      </c>
      <c r="N10" s="25" t="s">
        <v>29</v>
      </c>
      <c r="O10" s="26" t="str">
        <f>"－"</f>
        <v>－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30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166211</f>
        <v>166211.0</v>
      </c>
      <c r="AA10" s="24"/>
      <c r="AB10" s="26" t="n">
        <f>43396</f>
        <v>43396.0</v>
      </c>
      <c r="AC10" s="25"/>
      <c r="AD10" s="26" t="n">
        <f>209607</f>
        <v>209607.0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1000</f>
        <v>1000.0</v>
      </c>
      <c r="F11" s="24"/>
      <c r="G11" s="26" t="str">
        <f>"－"</f>
        <v>－</v>
      </c>
      <c r="H11" s="25"/>
      <c r="I11" s="26" t="n">
        <f>1000</f>
        <v>1000.0</v>
      </c>
      <c r="J11" s="23"/>
      <c r="K11" s="26" t="n">
        <f>155000</f>
        <v>155000.0</v>
      </c>
      <c r="L11" s="24"/>
      <c r="M11" s="26" t="str">
        <f>"－"</f>
        <v>－</v>
      </c>
      <c r="N11" s="25"/>
      <c r="O11" s="26" t="n">
        <f>155000</f>
        <v>155000.0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165211</f>
        <v>165211.0</v>
      </c>
      <c r="AA11" s="24"/>
      <c r="AB11" s="26" t="n">
        <f>43396</f>
        <v>43396.0</v>
      </c>
      <c r="AC11" s="25"/>
      <c r="AD11" s="26" t="n">
        <f>208607</f>
        <v>208607.0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461</f>
        <v>461.0</v>
      </c>
      <c r="F15" s="24"/>
      <c r="G15" s="26" t="n">
        <f>3010</f>
        <v>3010.0</v>
      </c>
      <c r="H15" s="25"/>
      <c r="I15" s="26" t="n">
        <f>3471</f>
        <v>3471.0</v>
      </c>
      <c r="J15" s="23"/>
      <c r="K15" s="26" t="n">
        <f>181790</f>
        <v>181790.0</v>
      </c>
      <c r="L15" s="24"/>
      <c r="M15" s="26" t="n">
        <f>1209440</f>
        <v>1209440.0</v>
      </c>
      <c r="N15" s="25"/>
      <c r="O15" s="26" t="n">
        <f>1391230</f>
        <v>1391230.0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165152</f>
        <v>165152.0</v>
      </c>
      <c r="AA15" s="24" t="s">
        <v>36</v>
      </c>
      <c r="AB15" s="26" t="n">
        <f>46406</f>
        <v>46406.0</v>
      </c>
      <c r="AC15" s="25" t="s">
        <v>36</v>
      </c>
      <c r="AD15" s="26" t="n">
        <f>211558</f>
        <v>211558.0</v>
      </c>
    </row>
    <row r="16">
      <c r="A16" s="21" t="s">
        <v>37</v>
      </c>
      <c r="B16" s="22" t="s">
        <v>27</v>
      </c>
      <c r="C16" s="22" t="s">
        <v>28</v>
      </c>
      <c r="D16" s="23"/>
      <c r="E16" s="26" t="n">
        <f>11005</f>
        <v>11005.0</v>
      </c>
      <c r="F16" s="24"/>
      <c r="G16" s="26" t="n">
        <f>13000</f>
        <v>13000.0</v>
      </c>
      <c r="H16" s="25"/>
      <c r="I16" s="26" t="n">
        <f>24005</f>
        <v>24005.0</v>
      </c>
      <c r="J16" s="23"/>
      <c r="K16" s="26" t="n">
        <f>2901000</f>
        <v>2901000.0</v>
      </c>
      <c r="L16" s="24"/>
      <c r="M16" s="26" t="n">
        <f>9416000</f>
        <v>9416000.0</v>
      </c>
      <c r="N16" s="25"/>
      <c r="O16" s="26" t="n">
        <f>12317000</f>
        <v>1.2317E7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168157</f>
        <v>168157.0</v>
      </c>
      <c r="AA16" s="24"/>
      <c r="AB16" s="26" t="n">
        <f>41406</f>
        <v>41406.0</v>
      </c>
      <c r="AC16" s="25"/>
      <c r="AD16" s="26" t="n">
        <f>209563</f>
        <v>209563.0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4187</f>
        <v>4187.0</v>
      </c>
      <c r="F17" s="24" t="s">
        <v>36</v>
      </c>
      <c r="G17" s="26" t="n">
        <f>27180</f>
        <v>27180.0</v>
      </c>
      <c r="H17" s="25"/>
      <c r="I17" s="26" t="n">
        <f>31367</f>
        <v>31367.0</v>
      </c>
      <c r="J17" s="23"/>
      <c r="K17" s="26" t="n">
        <f>4973270</f>
        <v>4973270.0</v>
      </c>
      <c r="L17" s="24" t="s">
        <v>36</v>
      </c>
      <c r="M17" s="26" t="n">
        <f>20125720</f>
        <v>2.012572E7</v>
      </c>
      <c r="N17" s="25"/>
      <c r="O17" s="26" t="n">
        <f>25098990</f>
        <v>2.509899E7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 t="s">
        <v>36</v>
      </c>
      <c r="Z17" s="26" t="n">
        <f>168158</f>
        <v>168158.0</v>
      </c>
      <c r="AA17" s="24"/>
      <c r="AB17" s="26" t="n">
        <f>42406</f>
        <v>42406.0</v>
      </c>
      <c r="AC17" s="25"/>
      <c r="AD17" s="26" t="n">
        <f>210564</f>
        <v>210564.0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4000</f>
        <v>4000.0</v>
      </c>
      <c r="F18" s="24"/>
      <c r="G18" s="26" t="n">
        <f>2011</f>
        <v>2011.0</v>
      </c>
      <c r="H18" s="25"/>
      <c r="I18" s="26" t="n">
        <f>6011</f>
        <v>6011.0</v>
      </c>
      <c r="J18" s="23"/>
      <c r="K18" s="26" t="n">
        <f>1616000</f>
        <v>1616000.0</v>
      </c>
      <c r="L18" s="24"/>
      <c r="M18" s="26" t="n">
        <f>2902620</f>
        <v>2902620.0</v>
      </c>
      <c r="N18" s="25"/>
      <c r="O18" s="26" t="n">
        <f>4518620</f>
        <v>4518620.0</v>
      </c>
      <c r="P18" s="27" t="n">
        <f>107076</f>
        <v>107076.0</v>
      </c>
      <c r="Q18" s="28" t="n">
        <f>9316</f>
        <v>9316.0</v>
      </c>
      <c r="R18" s="29" t="n">
        <f>116392</f>
        <v>116392.0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47797</f>
        <v>47797.0</v>
      </c>
      <c r="AA18" s="24"/>
      <c r="AB18" s="26" t="n">
        <f>32653</f>
        <v>32653.0</v>
      </c>
      <c r="AC18" s="25"/>
      <c r="AD18" s="26" t="n">
        <f>80450</f>
        <v>80450.0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2224</f>
        <v>2224.0</v>
      </c>
      <c r="F19" s="24"/>
      <c r="G19" s="26" t="n">
        <f>108</f>
        <v>108.0</v>
      </c>
      <c r="H19" s="25"/>
      <c r="I19" s="26" t="n">
        <f>2332</f>
        <v>2332.0</v>
      </c>
      <c r="J19" s="23"/>
      <c r="K19" s="26" t="n">
        <f>1469605</f>
        <v>1469605.0</v>
      </c>
      <c r="L19" s="24"/>
      <c r="M19" s="26" t="n">
        <f>99964</f>
        <v>99964.0</v>
      </c>
      <c r="N19" s="25"/>
      <c r="O19" s="26" t="n">
        <f>1569569</f>
        <v>1569569.0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 t="s">
        <v>36</v>
      </c>
      <c r="T19" s="26" t="n">
        <f>2</f>
        <v>2.0</v>
      </c>
      <c r="U19" s="24"/>
      <c r="V19" s="26" t="str">
        <f>"－"</f>
        <v>－</v>
      </c>
      <c r="W19" s="25" t="s">
        <v>36</v>
      </c>
      <c r="X19" s="26" t="n">
        <f>2</f>
        <v>2.0</v>
      </c>
      <c r="Y19" s="23"/>
      <c r="Z19" s="26" t="n">
        <f>50021</f>
        <v>50021.0</v>
      </c>
      <c r="AA19" s="24"/>
      <c r="AB19" s="26" t="n">
        <f>32761</f>
        <v>32761.0</v>
      </c>
      <c r="AC19" s="25"/>
      <c r="AD19" s="26" t="n">
        <f>82782</f>
        <v>82782.0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 t="n">
        <f>647</f>
        <v>647.0</v>
      </c>
      <c r="F22" s="24"/>
      <c r="G22" s="26" t="n">
        <f>11025</f>
        <v>11025.0</v>
      </c>
      <c r="H22" s="25"/>
      <c r="I22" s="26" t="n">
        <f>11672</f>
        <v>11672.0</v>
      </c>
      <c r="J22" s="23"/>
      <c r="K22" s="26" t="n">
        <f>1773810</f>
        <v>1773810.0</v>
      </c>
      <c r="L22" s="24"/>
      <c r="M22" s="26" t="n">
        <f>12233125</f>
        <v>1.2233125E7</v>
      </c>
      <c r="N22" s="25"/>
      <c r="O22" s="26" t="n">
        <f>14006935</f>
        <v>1.4006935E7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50668</f>
        <v>50668.0</v>
      </c>
      <c r="AA22" s="24"/>
      <c r="AB22" s="26" t="n">
        <f>31786</f>
        <v>31786.0</v>
      </c>
      <c r="AC22" s="25"/>
      <c r="AD22" s="26" t="n">
        <f>82454</f>
        <v>82454.0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582</f>
        <v>582.0</v>
      </c>
      <c r="F23" s="24"/>
      <c r="G23" s="26" t="n">
        <f>100</f>
        <v>100.0</v>
      </c>
      <c r="H23" s="25"/>
      <c r="I23" s="26" t="n">
        <f>682</f>
        <v>682.0</v>
      </c>
      <c r="J23" s="23"/>
      <c r="K23" s="26" t="n">
        <f>743480</f>
        <v>743480.0</v>
      </c>
      <c r="L23" s="24"/>
      <c r="M23" s="26" t="n">
        <f>52000</f>
        <v>52000.0</v>
      </c>
      <c r="N23" s="25"/>
      <c r="O23" s="26" t="n">
        <f>795480</f>
        <v>795480.0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51250</f>
        <v>51250.0</v>
      </c>
      <c r="AA23" s="24"/>
      <c r="AB23" s="26" t="n">
        <f>31886</f>
        <v>31886.0</v>
      </c>
      <c r="AC23" s="25"/>
      <c r="AD23" s="26" t="n">
        <f>83136</f>
        <v>83136.0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5851</f>
        <v>5851.0</v>
      </c>
      <c r="F24" s="24"/>
      <c r="G24" s="26" t="n">
        <f>6212</f>
        <v>6212.0</v>
      </c>
      <c r="H24" s="25"/>
      <c r="I24" s="26" t="n">
        <f>12063</f>
        <v>12063.0</v>
      </c>
      <c r="J24" s="23"/>
      <c r="K24" s="26" t="n">
        <f>1466000</f>
        <v>1466000.0</v>
      </c>
      <c r="L24" s="24"/>
      <c r="M24" s="26" t="n">
        <f>5719500</f>
        <v>5719500.0</v>
      </c>
      <c r="N24" s="25"/>
      <c r="O24" s="26" t="n">
        <f>7185500</f>
        <v>7185500.0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1</f>
        <v>1.0</v>
      </c>
      <c r="U24" s="24"/>
      <c r="V24" s="26" t="str">
        <f>"－"</f>
        <v>－</v>
      </c>
      <c r="W24" s="25"/>
      <c r="X24" s="26" t="n">
        <f>1</f>
        <v>1.0</v>
      </c>
      <c r="Y24" s="23" t="s">
        <v>29</v>
      </c>
      <c r="Z24" s="26" t="n">
        <f>45400</f>
        <v>45400.0</v>
      </c>
      <c r="AA24" s="24"/>
      <c r="AB24" s="26" t="n">
        <f>32098</f>
        <v>32098.0</v>
      </c>
      <c r="AC24" s="25"/>
      <c r="AD24" s="26" t="n">
        <f>77498</f>
        <v>77498.0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802</f>
        <v>802.0</v>
      </c>
      <c r="F25" s="24"/>
      <c r="G25" s="26" t="n">
        <f>8010</f>
        <v>8010.0</v>
      </c>
      <c r="H25" s="25"/>
      <c r="I25" s="26" t="n">
        <f>8812</f>
        <v>8812.0</v>
      </c>
      <c r="J25" s="23"/>
      <c r="K25" s="26" t="n">
        <f>253140</f>
        <v>253140.0</v>
      </c>
      <c r="L25" s="24"/>
      <c r="M25" s="26" t="n">
        <f>8699000</f>
        <v>8699000.0</v>
      </c>
      <c r="N25" s="25"/>
      <c r="O25" s="26" t="n">
        <f>8952140</f>
        <v>8952140.0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46202</f>
        <v>46202.0</v>
      </c>
      <c r="AA25" s="24"/>
      <c r="AB25" s="26" t="n">
        <f>32108</f>
        <v>32108.0</v>
      </c>
      <c r="AC25" s="25"/>
      <c r="AD25" s="26" t="n">
        <f>78310</f>
        <v>78310.0</v>
      </c>
    </row>
    <row r="26">
      <c r="A26" s="21" t="s">
        <v>47</v>
      </c>
      <c r="B26" s="22" t="s">
        <v>27</v>
      </c>
      <c r="C26" s="22" t="s">
        <v>28</v>
      </c>
      <c r="D26" s="23"/>
      <c r="E26" s="26" t="str">
        <f>"－"</f>
        <v>－</v>
      </c>
      <c r="F26" s="24"/>
      <c r="G26" s="26" t="str">
        <f>"－"</f>
        <v>－</v>
      </c>
      <c r="H26" s="25"/>
      <c r="I26" s="26" t="str">
        <f>"－"</f>
        <v>－</v>
      </c>
      <c r="J26" s="23"/>
      <c r="K26" s="26" t="str">
        <f>"－"</f>
        <v>－</v>
      </c>
      <c r="L26" s="24"/>
      <c r="M26" s="26" t="str">
        <f>"－"</f>
        <v>－</v>
      </c>
      <c r="N26" s="25"/>
      <c r="O26" s="26" t="str">
        <f>"－"</f>
        <v>－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46202</f>
        <v>46202.0</v>
      </c>
      <c r="AA26" s="24"/>
      <c r="AB26" s="26" t="n">
        <f>32108</f>
        <v>32108.0</v>
      </c>
      <c r="AC26" s="25"/>
      <c r="AD26" s="26" t="n">
        <f>78310</f>
        <v>78310.0</v>
      </c>
    </row>
    <row r="27">
      <c r="A27" s="21" t="s">
        <v>48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 t="n">
        <f>10</f>
        <v>10.0</v>
      </c>
      <c r="F29" s="24"/>
      <c r="G29" s="26" t="n">
        <f>9000</f>
        <v>9000.0</v>
      </c>
      <c r="H29" s="25"/>
      <c r="I29" s="26" t="n">
        <f>9010</f>
        <v>9010.0</v>
      </c>
      <c r="J29" s="23"/>
      <c r="K29" s="26" t="n">
        <f>2300</f>
        <v>2300.0</v>
      </c>
      <c r="L29" s="24"/>
      <c r="M29" s="26" t="n">
        <f>7300000</f>
        <v>7300000.0</v>
      </c>
      <c r="N29" s="25"/>
      <c r="O29" s="26" t="n">
        <f>7302300</f>
        <v>7302300.0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46212</f>
        <v>46212.0</v>
      </c>
      <c r="AA29" s="24"/>
      <c r="AB29" s="26" t="n">
        <f>27108</f>
        <v>27108.0</v>
      </c>
      <c r="AC29" s="25" t="s">
        <v>29</v>
      </c>
      <c r="AD29" s="26" t="n">
        <f>73320</f>
        <v>73320.0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2051</f>
        <v>2051.0</v>
      </c>
      <c r="F30" s="24"/>
      <c r="G30" s="26" t="n">
        <f>5000</f>
        <v>5000.0</v>
      </c>
      <c r="H30" s="25"/>
      <c r="I30" s="26" t="n">
        <f>7051</f>
        <v>7051.0</v>
      </c>
      <c r="J30" s="23"/>
      <c r="K30" s="26" t="n">
        <f>511650</f>
        <v>511650.0</v>
      </c>
      <c r="L30" s="24"/>
      <c r="M30" s="26" t="n">
        <f>2054000</f>
        <v>2054000.0</v>
      </c>
      <c r="N30" s="25"/>
      <c r="O30" s="26" t="n">
        <f>2565650</f>
        <v>2565650.0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47863</f>
        <v>47863.0</v>
      </c>
      <c r="AA30" s="24"/>
      <c r="AB30" s="26" t="n">
        <f>26108</f>
        <v>26108.0</v>
      </c>
      <c r="AC30" s="25"/>
      <c r="AD30" s="26" t="n">
        <f>73971</f>
        <v>73971.0</v>
      </c>
    </row>
    <row r="31">
      <c r="A31" s="21" t="s">
        <v>52</v>
      </c>
      <c r="B31" s="22" t="s">
        <v>27</v>
      </c>
      <c r="C31" s="22" t="s">
        <v>28</v>
      </c>
      <c r="D31" s="23"/>
      <c r="E31" s="26" t="str">
        <f>"－"</f>
        <v>－</v>
      </c>
      <c r="F31" s="24"/>
      <c r="G31" s="26" t="str">
        <f>"－"</f>
        <v>－</v>
      </c>
      <c r="H31" s="25"/>
      <c r="I31" s="26" t="str">
        <f>"－"</f>
        <v>－</v>
      </c>
      <c r="J31" s="23"/>
      <c r="K31" s="26" t="str">
        <f>"－"</f>
        <v>－</v>
      </c>
      <c r="L31" s="24"/>
      <c r="M31" s="26" t="str">
        <f>"－"</f>
        <v>－</v>
      </c>
      <c r="N31" s="25"/>
      <c r="O31" s="26" t="str">
        <f>"－"</f>
        <v>－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47863</f>
        <v>47863.0</v>
      </c>
      <c r="AA31" s="24"/>
      <c r="AB31" s="26" t="n">
        <f>26108</f>
        <v>26108.0</v>
      </c>
      <c r="AC31" s="25"/>
      <c r="AD31" s="26" t="n">
        <f>73971</f>
        <v>73971.0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n">
        <f>1539</f>
        <v>1539.0</v>
      </c>
      <c r="F33" s="24"/>
      <c r="G33" s="26" t="n">
        <f>2000</f>
        <v>2000.0</v>
      </c>
      <c r="H33" s="25"/>
      <c r="I33" s="26" t="n">
        <f>3539</f>
        <v>3539.0</v>
      </c>
      <c r="J33" s="23"/>
      <c r="K33" s="26" t="n">
        <f>11248850</f>
        <v>1.124885E7</v>
      </c>
      <c r="L33" s="24"/>
      <c r="M33" s="26" t="n">
        <f>560000</f>
        <v>560000.0</v>
      </c>
      <c r="N33" s="25"/>
      <c r="O33" s="26" t="n">
        <f>11808850</f>
        <v>1.180885E7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49394</f>
        <v>49394.0</v>
      </c>
      <c r="AA33" s="24"/>
      <c r="AB33" s="26" t="n">
        <f>28108</f>
        <v>28108.0</v>
      </c>
      <c r="AC33" s="25"/>
      <c r="AD33" s="26" t="n">
        <f>77502</f>
        <v>77502.0</v>
      </c>
    </row>
    <row r="34">
      <c r="A34" s="21" t="s">
        <v>55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 t="s">
        <v>36</v>
      </c>
      <c r="E36" s="26" t="n">
        <f>83564</f>
        <v>83564.0</v>
      </c>
      <c r="F36" s="24"/>
      <c r="G36" s="26" t="n">
        <f>6000</f>
        <v>6000.0</v>
      </c>
      <c r="H36" s="25" t="s">
        <v>36</v>
      </c>
      <c r="I36" s="26" t="n">
        <f>89564</f>
        <v>89564.0</v>
      </c>
      <c r="J36" s="23"/>
      <c r="K36" s="26" t="n">
        <f>64391230</f>
        <v>6.439123E7</v>
      </c>
      <c r="L36" s="24"/>
      <c r="M36" s="26" t="n">
        <f>4860000</f>
        <v>4860000.0</v>
      </c>
      <c r="N36" s="25"/>
      <c r="O36" s="26" t="n">
        <f>69251230</f>
        <v>6.925123E7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132957</f>
        <v>132957.0</v>
      </c>
      <c r="AA36" s="24"/>
      <c r="AB36" s="26" t="n">
        <f>28108</f>
        <v>28108.0</v>
      </c>
      <c r="AC36" s="25"/>
      <c r="AD36" s="26" t="n">
        <f>161065</f>
        <v>161065.0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4384</f>
        <v>4384.0</v>
      </c>
      <c r="F37" s="24"/>
      <c r="G37" s="26" t="str">
        <f>"－"</f>
        <v>－</v>
      </c>
      <c r="H37" s="25"/>
      <c r="I37" s="26" t="n">
        <f>4384</f>
        <v>4384.0</v>
      </c>
      <c r="J37" s="23" t="s">
        <v>36</v>
      </c>
      <c r="K37" s="26" t="n">
        <f>72248650</f>
        <v>7.224865E7</v>
      </c>
      <c r="L37" s="24"/>
      <c r="M37" s="26" t="str">
        <f>"－"</f>
        <v>－</v>
      </c>
      <c r="N37" s="25" t="s">
        <v>36</v>
      </c>
      <c r="O37" s="26" t="n">
        <f>72248650</f>
        <v>7.224865E7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137191</f>
        <v>137191.0</v>
      </c>
      <c r="AA37" s="24"/>
      <c r="AB37" s="26" t="n">
        <f>28108</f>
        <v>28108.0</v>
      </c>
      <c r="AC37" s="25"/>
      <c r="AD37" s="26" t="n">
        <f>165299</f>
        <v>165299.0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200</f>
        <v>200.0</v>
      </c>
      <c r="F38" s="24"/>
      <c r="G38" s="26" t="n">
        <f>12000</f>
        <v>12000.0</v>
      </c>
      <c r="H38" s="25"/>
      <c r="I38" s="26" t="n">
        <f>12200</f>
        <v>12200.0</v>
      </c>
      <c r="J38" s="23"/>
      <c r="K38" s="26" t="n">
        <f>27000</f>
        <v>27000.0</v>
      </c>
      <c r="L38" s="24"/>
      <c r="M38" s="26" t="n">
        <f>5504000</f>
        <v>5504000.0</v>
      </c>
      <c r="N38" s="25"/>
      <c r="O38" s="26" t="n">
        <f>5531000</f>
        <v>5531000.0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137191</f>
        <v>137191.0</v>
      </c>
      <c r="AA38" s="24"/>
      <c r="AB38" s="26" t="n">
        <f>24108</f>
        <v>24108.0</v>
      </c>
      <c r="AC38" s="25"/>
      <c r="AD38" s="26" t="n">
        <f>161299</f>
        <v>161299.0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5309</f>
        <v>5309.0</v>
      </c>
      <c r="F39" s="24"/>
      <c r="G39" s="26" t="n">
        <f>15000</f>
        <v>15000.0</v>
      </c>
      <c r="H39" s="25"/>
      <c r="I39" s="26" t="n">
        <f>20309</f>
        <v>20309.0</v>
      </c>
      <c r="J39" s="23"/>
      <c r="K39" s="26" t="n">
        <f>22257700</f>
        <v>2.22577E7</v>
      </c>
      <c r="L39" s="24"/>
      <c r="M39" s="26" t="n">
        <f>15384000</f>
        <v>1.5384E7</v>
      </c>
      <c r="N39" s="25"/>
      <c r="O39" s="26" t="n">
        <f>37641700</f>
        <v>3.76417E7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138650</f>
        <v>138650.0</v>
      </c>
      <c r="AA39" s="24" t="s">
        <v>29</v>
      </c>
      <c r="AB39" s="26" t="n">
        <f>19108</f>
        <v>19108.0</v>
      </c>
      <c r="AC39" s="25"/>
      <c r="AD39" s="26" t="n">
        <f>157758</f>
        <v>157758.0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