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<sst xmlns="http://schemas.openxmlformats.org/spreadsheetml/2006/main" count="173" uniqueCount="61">
  <si>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</si>
  <si>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</si>
  <si>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</si>
  <si>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</si>
  <si>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</si>
  <si>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</si>
  <si>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</si>
  <si>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</si>
  <si>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</si>
  <si>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</si>
  <si>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</si>
  <si>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</si>
  <si>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</si>
  <si>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</si>
  <si>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</si>
  <si>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</si>
  <si>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</si>
  <si>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</si>
  <si>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</si>
  <si>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</si>
  <si>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</si>
  <si>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</si>
  <si>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</si>
  <si>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</si>
  <si>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</si>
  <si>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</si>
  <si>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12.1</t>
  </si>
  <si>
    <t>長期国債先物オプション</t>
  </si>
  <si>
    <t>Options on 10-year JGB Futures</t>
  </si>
  <si>
    <t>●</t>
  </si>
  <si>
    <t>2</t>
  </si>
  <si>
    <t>3</t>
  </si>
  <si>
    <t>4</t>
  </si>
  <si>
    <t>5</t>
  </si>
  <si>
    <t>6</t>
  </si>
  <si>
    <t>◎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</si>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</sst>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34</f>
        <v>34.0</v>
      </c>
      <c r="F10" s="24"/>
      <c r="G10" s="26" t="n">
        <f>23</f>
        <v>23.0</v>
      </c>
      <c r="H10" s="25" t="s">
        <v>29</v>
      </c>
      <c r="I10" s="26" t="n">
        <f>57</f>
        <v>57.0</v>
      </c>
      <c r="J10" s="23"/>
      <c r="K10" s="26" t="n">
        <f>4190000</f>
        <v>4190000.0</v>
      </c>
      <c r="L10" s="24"/>
      <c r="M10" s="26" t="n">
        <f>4570000</f>
        <v>4570000.0</v>
      </c>
      <c r="N10" s="25" t="s">
        <v>29</v>
      </c>
      <c r="O10" s="26" t="n">
        <f>8760000</f>
        <v>8760000.0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/>
      <c r="T10" s="26" t="n">
        <f>5</f>
        <v>5.0</v>
      </c>
      <c r="U10" s="24" t="s">
        <v>29</v>
      </c>
      <c r="V10" s="26" t="str">
        <f>"－"</f>
        <v>－</v>
      </c>
      <c r="W10" s="25"/>
      <c r="X10" s="26" t="n">
        <f>5</f>
        <v>5.0</v>
      </c>
      <c r="Y10" s="23" t="s">
        <v>29</v>
      </c>
      <c r="Z10" s="26" t="n">
        <f>260</f>
        <v>260.0</v>
      </c>
      <c r="AA10" s="24" t="s">
        <v>29</v>
      </c>
      <c r="AB10" s="26" t="n">
        <f>26</f>
        <v>26.0</v>
      </c>
      <c r="AC10" s="25" t="s">
        <v>29</v>
      </c>
      <c r="AD10" s="26" t="n">
        <f>286</f>
        <v>286.0</v>
      </c>
    </row>
    <row r="11">
      <c r="A11" s="21" t="s">
        <v>30</v>
      </c>
      <c r="B11" s="22" t="s">
        <v>27</v>
      </c>
      <c r="C11" s="22" t="s">
        <v>28</v>
      </c>
      <c r="D11" s="23"/>
      <c r="E11" s="26"/>
      <c r="F11" s="24"/>
      <c r="G11" s="26"/>
      <c r="H11" s="25"/>
      <c r="I11" s="26"/>
      <c r="J11" s="23"/>
      <c r="K11" s="26"/>
      <c r="L11" s="24"/>
      <c r="M11" s="26"/>
      <c r="N11" s="25"/>
      <c r="O11" s="26"/>
      <c r="P11" s="27"/>
      <c r="Q11" s="28"/>
      <c r="R11" s="29"/>
      <c r="S11" s="23"/>
      <c r="T11" s="26"/>
      <c r="U11" s="24"/>
      <c r="V11" s="26"/>
      <c r="W11" s="25"/>
      <c r="X11" s="26"/>
      <c r="Y11" s="23"/>
      <c r="Z11" s="26"/>
      <c r="AA11" s="24"/>
      <c r="AB11" s="26"/>
      <c r="AC11" s="25"/>
      <c r="AD11" s="26"/>
    </row>
    <row r="12">
      <c r="A12" s="21" t="s">
        <v>31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32</v>
      </c>
      <c r="B13" s="22" t="s">
        <v>27</v>
      </c>
      <c r="C13" s="22" t="s">
        <v>28</v>
      </c>
      <c r="D13" s="23"/>
      <c r="E13" s="26" t="n">
        <f>421</f>
        <v>421.0</v>
      </c>
      <c r="F13" s="24"/>
      <c r="G13" s="26" t="n">
        <f>87</f>
        <v>87.0</v>
      </c>
      <c r="H13" s="25"/>
      <c r="I13" s="26" t="n">
        <f>508</f>
        <v>508.0</v>
      </c>
      <c r="J13" s="23"/>
      <c r="K13" s="26" t="n">
        <f>133870000</f>
        <v>1.3387E8</v>
      </c>
      <c r="L13" s="24"/>
      <c r="M13" s="26" t="n">
        <f>43585000</f>
        <v>4.3585E7</v>
      </c>
      <c r="N13" s="25"/>
      <c r="O13" s="26" t="n">
        <f>177455000</f>
        <v>1.77455E8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n">
        <f>250</f>
        <v>250.0</v>
      </c>
      <c r="U13" s="24"/>
      <c r="V13" s="26" t="str">
        <f>"－"</f>
        <v>－</v>
      </c>
      <c r="W13" s="25"/>
      <c r="X13" s="26" t="n">
        <f>250</f>
        <v>250.0</v>
      </c>
      <c r="Y13" s="23"/>
      <c r="Z13" s="26" t="n">
        <f>656</f>
        <v>656.0</v>
      </c>
      <c r="AA13" s="24"/>
      <c r="AB13" s="26" t="n">
        <f>106</f>
        <v>106.0</v>
      </c>
      <c r="AC13" s="25"/>
      <c r="AD13" s="26" t="n">
        <f>762</f>
        <v>762.0</v>
      </c>
    </row>
    <row r="14">
      <c r="A14" s="21" t="s">
        <v>33</v>
      </c>
      <c r="B14" s="22" t="s">
        <v>27</v>
      </c>
      <c r="C14" s="22" t="s">
        <v>28</v>
      </c>
      <c r="D14" s="23"/>
      <c r="E14" s="26" t="n">
        <f>506</f>
        <v>506.0</v>
      </c>
      <c r="F14" s="24"/>
      <c r="G14" s="26" t="n">
        <f>77</f>
        <v>77.0</v>
      </c>
      <c r="H14" s="25"/>
      <c r="I14" s="26" t="n">
        <f>583</f>
        <v>583.0</v>
      </c>
      <c r="J14" s="23"/>
      <c r="K14" s="26" t="n">
        <f>110975000</f>
        <v>1.10975E8</v>
      </c>
      <c r="L14" s="24"/>
      <c r="M14" s="26" t="n">
        <f>38180000</f>
        <v>3.818E7</v>
      </c>
      <c r="N14" s="25"/>
      <c r="O14" s="26" t="n">
        <f>149155000</f>
        <v>1.49155E8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n">
        <f>110</f>
        <v>110.0</v>
      </c>
      <c r="U14" s="24"/>
      <c r="V14" s="26" t="str">
        <f>"－"</f>
        <v>－</v>
      </c>
      <c r="W14" s="25"/>
      <c r="X14" s="26" t="n">
        <f>110</f>
        <v>110.0</v>
      </c>
      <c r="Y14" s="23"/>
      <c r="Z14" s="26" t="n">
        <f>1098</f>
        <v>1098.0</v>
      </c>
      <c r="AA14" s="24"/>
      <c r="AB14" s="26" t="n">
        <f>182</f>
        <v>182.0</v>
      </c>
      <c r="AC14" s="25"/>
      <c r="AD14" s="26" t="n">
        <f>1280</f>
        <v>1280.0</v>
      </c>
    </row>
    <row r="15">
      <c r="A15" s="21" t="s">
        <v>34</v>
      </c>
      <c r="B15" s="22" t="s">
        <v>27</v>
      </c>
      <c r="C15" s="22" t="s">
        <v>28</v>
      </c>
      <c r="D15" s="23" t="s">
        <v>35</v>
      </c>
      <c r="E15" s="26" t="n">
        <f>580</f>
        <v>580.0</v>
      </c>
      <c r="F15" s="24"/>
      <c r="G15" s="26" t="n">
        <f>33</f>
        <v>33.0</v>
      </c>
      <c r="H15" s="25" t="s">
        <v>35</v>
      </c>
      <c r="I15" s="26" t="n">
        <f>613</f>
        <v>613.0</v>
      </c>
      <c r="J15" s="23"/>
      <c r="K15" s="26" t="n">
        <f>178920000</f>
        <v>1.7892E8</v>
      </c>
      <c r="L15" s="24"/>
      <c r="M15" s="26" t="n">
        <f>14050000</f>
        <v>1.405E7</v>
      </c>
      <c r="N15" s="25"/>
      <c r="O15" s="26" t="n">
        <f>192970000</f>
        <v>1.9297E8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n">
        <f>500</f>
        <v>500.0</v>
      </c>
      <c r="U15" s="24"/>
      <c r="V15" s="26" t="str">
        <f>"－"</f>
        <v>－</v>
      </c>
      <c r="W15" s="25"/>
      <c r="X15" s="26" t="n">
        <f>500</f>
        <v>500.0</v>
      </c>
      <c r="Y15" s="23"/>
      <c r="Z15" s="26" t="n">
        <f>1515</f>
        <v>1515.0</v>
      </c>
      <c r="AA15" s="24"/>
      <c r="AB15" s="26" t="n">
        <f>194</f>
        <v>194.0</v>
      </c>
      <c r="AC15" s="25"/>
      <c r="AD15" s="26" t="n">
        <f>1709</f>
        <v>1709.0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89</f>
        <v>89.0</v>
      </c>
      <c r="F16" s="24"/>
      <c r="G16" s="26" t="n">
        <f>31</f>
        <v>31.0</v>
      </c>
      <c r="H16" s="25"/>
      <c r="I16" s="26" t="n">
        <f>120</f>
        <v>120.0</v>
      </c>
      <c r="J16" s="23"/>
      <c r="K16" s="26" t="n">
        <f>32350000</f>
        <v>3.235E7</v>
      </c>
      <c r="L16" s="24"/>
      <c r="M16" s="26" t="n">
        <f>16010000</f>
        <v>1.601E7</v>
      </c>
      <c r="N16" s="25"/>
      <c r="O16" s="26" t="n">
        <f>48360000</f>
        <v>4.836E7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 t="s">
        <v>29</v>
      </c>
      <c r="T16" s="26" t="str">
        <f>"－"</f>
        <v>－</v>
      </c>
      <c r="U16" s="24"/>
      <c r="V16" s="26" t="str">
        <f>"－"</f>
        <v>－</v>
      </c>
      <c r="W16" s="25" t="s">
        <v>29</v>
      </c>
      <c r="X16" s="26" t="str">
        <f>"－"</f>
        <v>－</v>
      </c>
      <c r="Y16" s="23"/>
      <c r="Z16" s="26" t="n">
        <f>1538</f>
        <v>1538.0</v>
      </c>
      <c r="AA16" s="24"/>
      <c r="AB16" s="26" t="n">
        <f>189</f>
        <v>189.0</v>
      </c>
      <c r="AC16" s="25"/>
      <c r="AD16" s="26" t="n">
        <f>1727</f>
        <v>1727.0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63</f>
        <v>63.0</v>
      </c>
      <c r="F17" s="24"/>
      <c r="G17" s="26" t="n">
        <f>44</f>
        <v>44.0</v>
      </c>
      <c r="H17" s="25"/>
      <c r="I17" s="26" t="n">
        <f>107</f>
        <v>107.0</v>
      </c>
      <c r="J17" s="23"/>
      <c r="K17" s="26" t="n">
        <f>25920000</f>
        <v>2.592E7</v>
      </c>
      <c r="L17" s="24"/>
      <c r="M17" s="26" t="n">
        <f>6940000</f>
        <v>6940000.0</v>
      </c>
      <c r="N17" s="25"/>
      <c r="O17" s="26" t="n">
        <f>32860000</f>
        <v>3.286E7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n">
        <f>15</f>
        <v>15.0</v>
      </c>
      <c r="U17" s="24"/>
      <c r="V17" s="26" t="n">
        <f>26</f>
        <v>26.0</v>
      </c>
      <c r="W17" s="25"/>
      <c r="X17" s="26" t="n">
        <f>41</f>
        <v>41.0</v>
      </c>
      <c r="Y17" s="23"/>
      <c r="Z17" s="26" t="n">
        <f>1577</f>
        <v>1577.0</v>
      </c>
      <c r="AA17" s="24"/>
      <c r="AB17" s="26" t="n">
        <f>219</f>
        <v>219.0</v>
      </c>
      <c r="AC17" s="25"/>
      <c r="AD17" s="26" t="n">
        <f>1796</f>
        <v>1796.0</v>
      </c>
    </row>
    <row r="18">
      <c r="A18" s="21" t="s">
        <v>38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39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40</v>
      </c>
      <c r="B20" s="22" t="s">
        <v>27</v>
      </c>
      <c r="C20" s="22" t="s">
        <v>28</v>
      </c>
      <c r="D20" s="23" t="s">
        <v>29</v>
      </c>
      <c r="E20" s="26" t="str">
        <f>"－"</f>
        <v>－</v>
      </c>
      <c r="F20" s="24"/>
      <c r="G20" s="26" t="n">
        <f>208</f>
        <v>208.0</v>
      </c>
      <c r="H20" s="25"/>
      <c r="I20" s="26" t="n">
        <f>208</f>
        <v>208.0</v>
      </c>
      <c r="J20" s="23" t="s">
        <v>29</v>
      </c>
      <c r="K20" s="26" t="str">
        <f>"－"</f>
        <v>－</v>
      </c>
      <c r="L20" s="24"/>
      <c r="M20" s="26" t="n">
        <f>36780000</f>
        <v>3.678E7</v>
      </c>
      <c r="N20" s="25"/>
      <c r="O20" s="26" t="n">
        <f>36780000</f>
        <v>3.678E7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str">
        <f>"－"</f>
        <v>－</v>
      </c>
      <c r="U20" s="24"/>
      <c r="V20" s="26" t="n">
        <f>200</f>
        <v>200.0</v>
      </c>
      <c r="W20" s="25"/>
      <c r="X20" s="26" t="n">
        <f>200</f>
        <v>200.0</v>
      </c>
      <c r="Y20" s="23"/>
      <c r="Z20" s="26" t="n">
        <f>1577</f>
        <v>1577.0</v>
      </c>
      <c r="AA20" s="24"/>
      <c r="AB20" s="26" t="n">
        <f>347</f>
        <v>347.0</v>
      </c>
      <c r="AC20" s="25"/>
      <c r="AD20" s="26" t="n">
        <f>1924</f>
        <v>1924.0</v>
      </c>
    </row>
    <row r="21">
      <c r="A21" s="21" t="s">
        <v>41</v>
      </c>
      <c r="B21" s="22" t="s">
        <v>27</v>
      </c>
      <c r="C21" s="22" t="s">
        <v>28</v>
      </c>
      <c r="D21" s="23"/>
      <c r="E21" s="26" t="n">
        <f>88</f>
        <v>88.0</v>
      </c>
      <c r="F21" s="24"/>
      <c r="G21" s="26" t="n">
        <f>56</f>
        <v>56.0</v>
      </c>
      <c r="H21" s="25"/>
      <c r="I21" s="26" t="n">
        <f>144</f>
        <v>144.0</v>
      </c>
      <c r="J21" s="23"/>
      <c r="K21" s="26" t="n">
        <f>38120000</f>
        <v>3.812E7</v>
      </c>
      <c r="L21" s="24"/>
      <c r="M21" s="26" t="n">
        <f>17640000</f>
        <v>1.764E7</v>
      </c>
      <c r="N21" s="25"/>
      <c r="O21" s="26" t="n">
        <f>55760000</f>
        <v>5.576E7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n">
        <f>5</f>
        <v>5.0</v>
      </c>
      <c r="W21" s="25"/>
      <c r="X21" s="26" t="n">
        <f>5</f>
        <v>5.0</v>
      </c>
      <c r="Y21" s="23"/>
      <c r="Z21" s="26" t="n">
        <f>1633</f>
        <v>1633.0</v>
      </c>
      <c r="AA21" s="24"/>
      <c r="AB21" s="26" t="n">
        <f>380</f>
        <v>380.0</v>
      </c>
      <c r="AC21" s="25"/>
      <c r="AD21" s="26" t="n">
        <f>2013</f>
        <v>2013.0</v>
      </c>
    </row>
    <row r="22">
      <c r="A22" s="21" t="s">
        <v>42</v>
      </c>
      <c r="B22" s="22" t="s">
        <v>27</v>
      </c>
      <c r="C22" s="22" t="s">
        <v>28</v>
      </c>
      <c r="D22" s="23"/>
      <c r="E22" s="26" t="n">
        <f>139</f>
        <v>139.0</v>
      </c>
      <c r="F22" s="24"/>
      <c r="G22" s="26" t="n">
        <f>145</f>
        <v>145.0</v>
      </c>
      <c r="H22" s="25"/>
      <c r="I22" s="26" t="n">
        <f>284</f>
        <v>284.0</v>
      </c>
      <c r="J22" s="23"/>
      <c r="K22" s="26" t="n">
        <f>51590000</f>
        <v>5.159E7</v>
      </c>
      <c r="L22" s="24"/>
      <c r="M22" s="26" t="n">
        <f>30750000</f>
        <v>3.075E7</v>
      </c>
      <c r="N22" s="25"/>
      <c r="O22" s="26" t="n">
        <f>82340000</f>
        <v>8.234E7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n">
        <f>100</f>
        <v>100.0</v>
      </c>
      <c r="U22" s="24"/>
      <c r="V22" s="26" t="n">
        <f>50</f>
        <v>50.0</v>
      </c>
      <c r="W22" s="25"/>
      <c r="X22" s="26" t="n">
        <f>150</f>
        <v>150.0</v>
      </c>
      <c r="Y22" s="23"/>
      <c r="Z22" s="26" t="n">
        <f>1708</f>
        <v>1708.0</v>
      </c>
      <c r="AA22" s="24"/>
      <c r="AB22" s="26" t="n">
        <f>426</f>
        <v>426.0</v>
      </c>
      <c r="AC22" s="25"/>
      <c r="AD22" s="26" t="n">
        <f>2134</f>
        <v>2134.0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77</f>
        <v>77.0</v>
      </c>
      <c r="F23" s="24"/>
      <c r="G23" s="26" t="n">
        <f>11</f>
        <v>11.0</v>
      </c>
      <c r="H23" s="25"/>
      <c r="I23" s="26" t="n">
        <f>88</f>
        <v>88.0</v>
      </c>
      <c r="J23" s="23"/>
      <c r="K23" s="26" t="n">
        <f>19490000</f>
        <v>1.949E7</v>
      </c>
      <c r="L23" s="24"/>
      <c r="M23" s="26" t="n">
        <f>3930000</f>
        <v>3930000.0</v>
      </c>
      <c r="N23" s="25"/>
      <c r="O23" s="26" t="n">
        <f>23420000</f>
        <v>2.342E7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1686</f>
        <v>1686.0</v>
      </c>
      <c r="AA23" s="24"/>
      <c r="AB23" s="26" t="n">
        <f>417</f>
        <v>417.0</v>
      </c>
      <c r="AC23" s="25"/>
      <c r="AD23" s="26" t="n">
        <f>2103</f>
        <v>2103.0</v>
      </c>
    </row>
    <row r="24">
      <c r="A24" s="21" t="s">
        <v>44</v>
      </c>
      <c r="B24" s="22" t="s">
        <v>27</v>
      </c>
      <c r="C24" s="22" t="s">
        <v>28</v>
      </c>
      <c r="D24" s="23"/>
      <c r="E24" s="26" t="n">
        <f>60</f>
        <v>60.0</v>
      </c>
      <c r="F24" s="24"/>
      <c r="G24" s="26" t="n">
        <f>38</f>
        <v>38.0</v>
      </c>
      <c r="H24" s="25"/>
      <c r="I24" s="26" t="n">
        <f>98</f>
        <v>98.0</v>
      </c>
      <c r="J24" s="23"/>
      <c r="K24" s="26" t="n">
        <f>20880000</f>
        <v>2.088E7</v>
      </c>
      <c r="L24" s="24"/>
      <c r="M24" s="26" t="n">
        <f>9330000</f>
        <v>9330000.0</v>
      </c>
      <c r="N24" s="25"/>
      <c r="O24" s="26" t="n">
        <f>30210000</f>
        <v>3.021E7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1730</f>
        <v>1730.0</v>
      </c>
      <c r="AA24" s="24"/>
      <c r="AB24" s="26" t="n">
        <f>440</f>
        <v>440.0</v>
      </c>
      <c r="AC24" s="25"/>
      <c r="AD24" s="26" t="n">
        <f>2170</f>
        <v>2170.0</v>
      </c>
    </row>
    <row r="25">
      <c r="A25" s="21" t="s">
        <v>45</v>
      </c>
      <c r="B25" s="22" t="s">
        <v>27</v>
      </c>
      <c r="C25" s="22" t="s">
        <v>28</v>
      </c>
      <c r="D25" s="23"/>
      <c r="E25" s="26"/>
      <c r="F25" s="24"/>
      <c r="G25" s="26"/>
      <c r="H25" s="25"/>
      <c r="I25" s="26"/>
      <c r="J25" s="23"/>
      <c r="K25" s="26"/>
      <c r="L25" s="24"/>
      <c r="M25" s="26"/>
      <c r="N25" s="25"/>
      <c r="O25" s="26"/>
      <c r="P25" s="27"/>
      <c r="Q25" s="28"/>
      <c r="R25" s="29"/>
      <c r="S25" s="23"/>
      <c r="T25" s="26"/>
      <c r="U25" s="24"/>
      <c r="V25" s="26"/>
      <c r="W25" s="25"/>
      <c r="X25" s="26"/>
      <c r="Y25" s="23"/>
      <c r="Z25" s="26"/>
      <c r="AA25" s="24"/>
      <c r="AB25" s="26"/>
      <c r="AC25" s="25"/>
      <c r="AD25" s="26"/>
    </row>
    <row r="26">
      <c r="A26" s="21" t="s">
        <v>46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47</v>
      </c>
      <c r="B27" s="22" t="s">
        <v>27</v>
      </c>
      <c r="C27" s="22" t="s">
        <v>28</v>
      </c>
      <c r="D27" s="23"/>
      <c r="E27" s="26" t="n">
        <f>130</f>
        <v>130.0</v>
      </c>
      <c r="F27" s="24"/>
      <c r="G27" s="26" t="n">
        <f>115</f>
        <v>115.0</v>
      </c>
      <c r="H27" s="25"/>
      <c r="I27" s="26" t="n">
        <f>245</f>
        <v>245.0</v>
      </c>
      <c r="J27" s="23"/>
      <c r="K27" s="26" t="n">
        <f>28240000</f>
        <v>2.824E7</v>
      </c>
      <c r="L27" s="24"/>
      <c r="M27" s="26" t="n">
        <f>26665000</f>
        <v>2.6665E7</v>
      </c>
      <c r="N27" s="25"/>
      <c r="O27" s="26" t="n">
        <f>54905000</f>
        <v>5.4905E7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n">
        <f>85</f>
        <v>85.0</v>
      </c>
      <c r="U27" s="24"/>
      <c r="V27" s="26" t="n">
        <f>72</f>
        <v>72.0</v>
      </c>
      <c r="W27" s="25"/>
      <c r="X27" s="26" t="n">
        <f>157</f>
        <v>157.0</v>
      </c>
      <c r="Y27" s="23"/>
      <c r="Z27" s="26" t="n">
        <f>1802</f>
        <v>1802.0</v>
      </c>
      <c r="AA27" s="24"/>
      <c r="AB27" s="26" t="n">
        <f>454</f>
        <v>454.0</v>
      </c>
      <c r="AC27" s="25"/>
      <c r="AD27" s="26" t="n">
        <f>2256</f>
        <v>2256.0</v>
      </c>
    </row>
    <row r="28">
      <c r="A28" s="21" t="s">
        <v>48</v>
      </c>
      <c r="B28" s="22" t="s">
        <v>27</v>
      </c>
      <c r="C28" s="22" t="s">
        <v>28</v>
      </c>
      <c r="D28" s="23"/>
      <c r="E28" s="26" t="n">
        <f>7</f>
        <v>7.0</v>
      </c>
      <c r="F28" s="24" t="s">
        <v>35</v>
      </c>
      <c r="G28" s="26" t="n">
        <f>234</f>
        <v>234.0</v>
      </c>
      <c r="H28" s="25"/>
      <c r="I28" s="26" t="n">
        <f>241</f>
        <v>241.0</v>
      </c>
      <c r="J28" s="23"/>
      <c r="K28" s="26" t="n">
        <f>790000</f>
        <v>790000.0</v>
      </c>
      <c r="L28" s="24"/>
      <c r="M28" s="26" t="n">
        <f>46050000</f>
        <v>4.605E7</v>
      </c>
      <c r="N28" s="25"/>
      <c r="O28" s="26" t="n">
        <f>46840000</f>
        <v>4.684E7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 t="s">
        <v>35</v>
      </c>
      <c r="V28" s="26" t="n">
        <f>341</f>
        <v>341.0</v>
      </c>
      <c r="W28" s="25"/>
      <c r="X28" s="26" t="n">
        <f>341</f>
        <v>341.0</v>
      </c>
      <c r="Y28" s="23"/>
      <c r="Z28" s="26" t="n">
        <f>1807</f>
        <v>1807.0</v>
      </c>
      <c r="AA28" s="24"/>
      <c r="AB28" s="26" t="n">
        <f>601</f>
        <v>601.0</v>
      </c>
      <c r="AC28" s="25"/>
      <c r="AD28" s="26" t="n">
        <f>2408</f>
        <v>2408.0</v>
      </c>
    </row>
    <row r="29">
      <c r="A29" s="21" t="s">
        <v>49</v>
      </c>
      <c r="B29" s="22" t="s">
        <v>27</v>
      </c>
      <c r="C29" s="22" t="s">
        <v>28</v>
      </c>
      <c r="D29" s="23"/>
      <c r="E29" s="26" t="n">
        <f>185</f>
        <v>185.0</v>
      </c>
      <c r="F29" s="24"/>
      <c r="G29" s="26" t="n">
        <f>54</f>
        <v>54.0</v>
      </c>
      <c r="H29" s="25"/>
      <c r="I29" s="26" t="n">
        <f>239</f>
        <v>239.0</v>
      </c>
      <c r="J29" s="23"/>
      <c r="K29" s="26" t="n">
        <f>37360000</f>
        <v>3.736E7</v>
      </c>
      <c r="L29" s="24"/>
      <c r="M29" s="26" t="n">
        <f>14520000</f>
        <v>1.452E7</v>
      </c>
      <c r="N29" s="25"/>
      <c r="O29" s="26" t="n">
        <f>51880000</f>
        <v>5.188E7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n">
        <f>140</f>
        <v>140.0</v>
      </c>
      <c r="U29" s="24"/>
      <c r="V29" s="26" t="n">
        <f>13</f>
        <v>13.0</v>
      </c>
      <c r="W29" s="25"/>
      <c r="X29" s="26" t="n">
        <f>153</f>
        <v>153.0</v>
      </c>
      <c r="Y29" s="23"/>
      <c r="Z29" s="26" t="n">
        <f>1975</f>
        <v>1975.0</v>
      </c>
      <c r="AA29" s="24"/>
      <c r="AB29" s="26" t="n">
        <f>613</f>
        <v>613.0</v>
      </c>
      <c r="AC29" s="25"/>
      <c r="AD29" s="26" t="n">
        <f>2588</f>
        <v>2588.0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260</f>
        <v>260.0</v>
      </c>
      <c r="F30" s="24" t="s">
        <v>29</v>
      </c>
      <c r="G30" s="26" t="n">
        <f>6</f>
        <v>6.0</v>
      </c>
      <c r="H30" s="25"/>
      <c r="I30" s="26" t="n">
        <f>266</f>
        <v>266.0</v>
      </c>
      <c r="J30" s="23"/>
      <c r="K30" s="26" t="n">
        <f>70020000</f>
        <v>7.002E7</v>
      </c>
      <c r="L30" s="24" t="s">
        <v>29</v>
      </c>
      <c r="M30" s="26" t="n">
        <f>1830000</f>
        <v>1830000.0</v>
      </c>
      <c r="N30" s="25"/>
      <c r="O30" s="26" t="n">
        <f>71850000</f>
        <v>7.185E7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n">
        <f>300</f>
        <v>300.0</v>
      </c>
      <c r="U30" s="24"/>
      <c r="V30" s="26" t="str">
        <f>"－"</f>
        <v>－</v>
      </c>
      <c r="W30" s="25"/>
      <c r="X30" s="26" t="n">
        <f>300</f>
        <v>300.0</v>
      </c>
      <c r="Y30" s="23"/>
      <c r="Z30" s="26" t="n">
        <f>2224</f>
        <v>2224.0</v>
      </c>
      <c r="AA30" s="24"/>
      <c r="AB30" s="26" t="n">
        <f>614</f>
        <v>614.0</v>
      </c>
      <c r="AC30" s="25"/>
      <c r="AD30" s="26" t="n">
        <f>2838</f>
        <v>2838.0</v>
      </c>
    </row>
    <row r="31">
      <c r="A31" s="21" t="s">
        <v>51</v>
      </c>
      <c r="B31" s="22" t="s">
        <v>27</v>
      </c>
      <c r="C31" s="22" t="s">
        <v>28</v>
      </c>
      <c r="D31" s="23"/>
      <c r="E31" s="26" t="n">
        <f>533</f>
        <v>533.0</v>
      </c>
      <c r="F31" s="24"/>
      <c r="G31" s="26" t="n">
        <f>15</f>
        <v>15.0</v>
      </c>
      <c r="H31" s="25"/>
      <c r="I31" s="26" t="n">
        <f>548</f>
        <v>548.0</v>
      </c>
      <c r="J31" s="23" t="s">
        <v>35</v>
      </c>
      <c r="K31" s="26" t="n">
        <f>192010000</f>
        <v>1.9201E8</v>
      </c>
      <c r="L31" s="24"/>
      <c r="M31" s="26" t="n">
        <f>4050000</f>
        <v>4050000.0</v>
      </c>
      <c r="N31" s="25" t="s">
        <v>35</v>
      </c>
      <c r="O31" s="26" t="n">
        <f>196060000</f>
        <v>1.9606E8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 t="s">
        <v>35</v>
      </c>
      <c r="T31" s="26" t="n">
        <f>960</f>
        <v>960.0</v>
      </c>
      <c r="U31" s="24"/>
      <c r="V31" s="26" t="str">
        <f>"－"</f>
        <v>－</v>
      </c>
      <c r="W31" s="25" t="s">
        <v>35</v>
      </c>
      <c r="X31" s="26" t="n">
        <f>960</f>
        <v>960.0</v>
      </c>
      <c r="Y31" s="23"/>
      <c r="Z31" s="26" t="n">
        <f>2533</f>
        <v>2533.0</v>
      </c>
      <c r="AA31" s="24"/>
      <c r="AB31" s="26" t="n">
        <f>619</f>
        <v>619.0</v>
      </c>
      <c r="AC31" s="25"/>
      <c r="AD31" s="26" t="n">
        <f>3152</f>
        <v>3152.0</v>
      </c>
    </row>
    <row r="32">
      <c r="A32" s="21" t="s">
        <v>52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53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54</v>
      </c>
      <c r="B34" s="22" t="s">
        <v>27</v>
      </c>
      <c r="C34" s="22" t="s">
        <v>28</v>
      </c>
      <c r="D34" s="23"/>
      <c r="E34" s="26" t="n">
        <f>122</f>
        <v>122.0</v>
      </c>
      <c r="F34" s="24"/>
      <c r="G34" s="26" t="n">
        <f>56</f>
        <v>56.0</v>
      </c>
      <c r="H34" s="25"/>
      <c r="I34" s="26" t="n">
        <f>178</f>
        <v>178.0</v>
      </c>
      <c r="J34" s="23"/>
      <c r="K34" s="26" t="n">
        <f>48215000</f>
        <v>4.8215E7</v>
      </c>
      <c r="L34" s="24"/>
      <c r="M34" s="26" t="n">
        <f>3010000</f>
        <v>3010000.0</v>
      </c>
      <c r="N34" s="25"/>
      <c r="O34" s="26" t="n">
        <f>51225000</f>
        <v>5.1225E7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n">
        <f>200</f>
        <v>200.0</v>
      </c>
      <c r="U34" s="24"/>
      <c r="V34" s="26" t="str">
        <f>"－"</f>
        <v>－</v>
      </c>
      <c r="W34" s="25"/>
      <c r="X34" s="26" t="n">
        <f>200</f>
        <v>200.0</v>
      </c>
      <c r="Y34" s="23"/>
      <c r="Z34" s="26" t="n">
        <f>2597</f>
        <v>2597.0</v>
      </c>
      <c r="AA34" s="24"/>
      <c r="AB34" s="26" t="n">
        <f>672</f>
        <v>672.0</v>
      </c>
      <c r="AC34" s="25"/>
      <c r="AD34" s="26" t="n">
        <f>3269</f>
        <v>3269.0</v>
      </c>
    </row>
    <row r="35">
      <c r="A35" s="21" t="s">
        <v>55</v>
      </c>
      <c r="B35" s="22" t="s">
        <v>27</v>
      </c>
      <c r="C35" s="22" t="s">
        <v>28</v>
      </c>
      <c r="D35" s="23"/>
      <c r="E35" s="26" t="n">
        <f>47</f>
        <v>47.0</v>
      </c>
      <c r="F35" s="24"/>
      <c r="G35" s="26" t="n">
        <f>60</f>
        <v>60.0</v>
      </c>
      <c r="H35" s="25"/>
      <c r="I35" s="26" t="n">
        <f>107</f>
        <v>107.0</v>
      </c>
      <c r="J35" s="23"/>
      <c r="K35" s="26" t="n">
        <f>6810000</f>
        <v>6810000.0</v>
      </c>
      <c r="L35" s="24"/>
      <c r="M35" s="26" t="n">
        <f>10150000</f>
        <v>1.015E7</v>
      </c>
      <c r="N35" s="25"/>
      <c r="O35" s="26" t="n">
        <f>16960000</f>
        <v>1.696E7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n">
        <f>10</f>
        <v>10.0</v>
      </c>
      <c r="U35" s="24"/>
      <c r="V35" s="26" t="n">
        <f>10</f>
        <v>10.0</v>
      </c>
      <c r="W35" s="25"/>
      <c r="X35" s="26" t="n">
        <f>20</f>
        <v>20.0</v>
      </c>
      <c r="Y35" s="23"/>
      <c r="Z35" s="26" t="n">
        <f>2640</f>
        <v>2640.0</v>
      </c>
      <c r="AA35" s="24"/>
      <c r="AB35" s="26" t="n">
        <f>722</f>
        <v>722.0</v>
      </c>
      <c r="AC35" s="25"/>
      <c r="AD35" s="26" t="n">
        <f>3362</f>
        <v>3362.0</v>
      </c>
    </row>
    <row r="36">
      <c r="A36" s="21" t="s">
        <v>56</v>
      </c>
      <c r="B36" s="22" t="s">
        <v>27</v>
      </c>
      <c r="C36" s="22" t="s">
        <v>28</v>
      </c>
      <c r="D36" s="23"/>
      <c r="E36" s="26" t="n">
        <f>237</f>
        <v>237.0</v>
      </c>
      <c r="F36" s="24"/>
      <c r="G36" s="26" t="n">
        <f>87</f>
        <v>87.0</v>
      </c>
      <c r="H36" s="25"/>
      <c r="I36" s="26" t="n">
        <f>324</f>
        <v>324.0</v>
      </c>
      <c r="J36" s="23"/>
      <c r="K36" s="26" t="n">
        <f>32530000</f>
        <v>3.253E7</v>
      </c>
      <c r="L36" s="24"/>
      <c r="M36" s="26" t="n">
        <f>24360000</f>
        <v>2.436E7</v>
      </c>
      <c r="N36" s="25"/>
      <c r="O36" s="26" t="n">
        <f>56890000</f>
        <v>5.689E7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n">
        <f>105</f>
        <v>105.0</v>
      </c>
      <c r="U36" s="24"/>
      <c r="V36" s="26" t="str">
        <f>"－"</f>
        <v>－</v>
      </c>
      <c r="W36" s="25"/>
      <c r="X36" s="26" t="n">
        <f>105</f>
        <v>105.0</v>
      </c>
      <c r="Y36" s="23"/>
      <c r="Z36" s="26" t="n">
        <f>2877</f>
        <v>2877.0</v>
      </c>
      <c r="AA36" s="24"/>
      <c r="AB36" s="26" t="n">
        <f>780</f>
        <v>780.0</v>
      </c>
      <c r="AC36" s="25"/>
      <c r="AD36" s="26" t="n">
        <f>3657</f>
        <v>3657.0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57</f>
        <v>57.0</v>
      </c>
      <c r="F37" s="24"/>
      <c r="G37" s="26" t="n">
        <f>39</f>
        <v>39.0</v>
      </c>
      <c r="H37" s="25"/>
      <c r="I37" s="26" t="n">
        <f>96</f>
        <v>96.0</v>
      </c>
      <c r="J37" s="23"/>
      <c r="K37" s="26" t="n">
        <f>10130000</f>
        <v>1.013E7</v>
      </c>
      <c r="L37" s="24"/>
      <c r="M37" s="26" t="n">
        <f>11510000</f>
        <v>1.151E7</v>
      </c>
      <c r="N37" s="25"/>
      <c r="O37" s="26" t="n">
        <f>21640000</f>
        <v>2.164E7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n">
        <f>10</f>
        <v>10.0</v>
      </c>
      <c r="U37" s="24"/>
      <c r="V37" s="26" t="str">
        <f>"－"</f>
        <v>－</v>
      </c>
      <c r="W37" s="25"/>
      <c r="X37" s="26" t="n">
        <f>10</f>
        <v>10.0</v>
      </c>
      <c r="Y37" s="23" t="s">
        <v>35</v>
      </c>
      <c r="Z37" s="26" t="n">
        <f>2930</f>
        <v>2930.0</v>
      </c>
      <c r="AA37" s="24" t="s">
        <v>35</v>
      </c>
      <c r="AB37" s="26" t="n">
        <f>784</f>
        <v>784.0</v>
      </c>
      <c r="AC37" s="25" t="s">
        <v>35</v>
      </c>
      <c r="AD37" s="26" t="n">
        <f>3714</f>
        <v>3714.0</v>
      </c>
    </row>
    <row r="38">
      <c r="A38" s="21" t="s">
        <v>58</v>
      </c>
      <c r="B38" s="22" t="s">
        <v>27</v>
      </c>
      <c r="C38" s="22" t="s">
        <v>28</v>
      </c>
      <c r="D38" s="23"/>
      <c r="E38" s="26" t="n">
        <f>202</f>
        <v>202.0</v>
      </c>
      <c r="F38" s="24"/>
      <c r="G38" s="26" t="n">
        <f>164</f>
        <v>164.0</v>
      </c>
      <c r="H38" s="25"/>
      <c r="I38" s="26" t="n">
        <f>366</f>
        <v>366.0</v>
      </c>
      <c r="J38" s="23"/>
      <c r="K38" s="26" t="n">
        <f>4580000</f>
        <v>4580000.0</v>
      </c>
      <c r="L38" s="24" t="s">
        <v>35</v>
      </c>
      <c r="M38" s="26" t="n">
        <f>101310000</f>
        <v>1.0131E8</v>
      </c>
      <c r="N38" s="25"/>
      <c r="O38" s="26" t="n">
        <f>105890000</f>
        <v>1.0589E8</v>
      </c>
      <c r="P38" s="27" t="n">
        <f>30</f>
        <v>30.0</v>
      </c>
      <c r="Q38" s="28" t="n">
        <f>515</f>
        <v>515.0</v>
      </c>
      <c r="R38" s="29" t="n">
        <f>545</f>
        <v>545.0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1547</f>
        <v>1547.0</v>
      </c>
      <c r="AA38" s="24"/>
      <c r="AB38" s="26" t="n">
        <f>77</f>
        <v>77.0</v>
      </c>
      <c r="AC38" s="25"/>
      <c r="AD38" s="26" t="n">
        <f>1624</f>
        <v>1624.0</v>
      </c>
    </row>
    <row r="39">
      <c r="A39" s="21" t="s">
        <v>59</v>
      </c>
      <c r="B39" s="22" t="s">
        <v>27</v>
      </c>
      <c r="C39" s="22" t="s">
        <v>28</v>
      </c>
      <c r="D39" s="23"/>
      <c r="E39" s="26"/>
      <c r="F39" s="24"/>
      <c r="G39" s="26"/>
      <c r="H39" s="25"/>
      <c r="I39" s="26"/>
      <c r="J39" s="23"/>
      <c r="K39" s="26"/>
      <c r="L39" s="24"/>
      <c r="M39" s="26"/>
      <c r="N39" s="25"/>
      <c r="O39" s="26"/>
      <c r="P39" s="27"/>
      <c r="Q39" s="28"/>
      <c r="R39" s="29"/>
      <c r="S39" s="23"/>
      <c r="T39" s="26"/>
      <c r="U39" s="24"/>
      <c r="V39" s="26"/>
      <c r="W39" s="25"/>
      <c r="X39" s="26"/>
      <c r="Y39" s="23"/>
      <c r="Z39" s="26"/>
      <c r="AA39" s="24"/>
      <c r="AB39" s="26"/>
      <c r="AC39" s="25"/>
      <c r="AD39" s="26"/>
    </row>
    <row r="40">
      <c r="A40" s="21" t="s">
        <v>60</v>
      </c>
      <c r="B40" s="22" t="s">
        <v>27</v>
      </c>
      <c r="C40" s="22" t="s">
        <v>28</v>
      </c>
      <c r="D40" s="23"/>
      <c r="E40" s="26"/>
      <c r="F40" s="24"/>
      <c r="G40" s="26"/>
      <c r="H40" s="25"/>
      <c r="I40" s="26"/>
      <c r="J40" s="23"/>
      <c r="K40" s="26"/>
      <c r="L40" s="24"/>
      <c r="M40" s="26"/>
      <c r="N40" s="25"/>
      <c r="O40" s="26"/>
      <c r="P40" s="27"/>
      <c r="Q40" s="28"/>
      <c r="R40" s="29"/>
      <c r="S40" s="23"/>
      <c r="T40" s="26"/>
      <c r="U40" s="24"/>
      <c r="V40" s="26"/>
      <c r="W40" s="25"/>
      <c r="X40" s="26"/>
      <c r="Y40" s="23"/>
      <c r="Z40" s="26"/>
      <c r="AA40" s="24"/>
      <c r="AB40" s="26"/>
      <c r="AC40" s="25"/>
      <c r="AD40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