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<sst xmlns="http://schemas.openxmlformats.org/spreadsheetml/2006/main" count="173" uniqueCount="61">
  <si>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</si>
  <si>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</si>
  <si>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</si>
  <si>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</si>
  <si>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</si>
  <si>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</si>
  <si>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</si>
  <si>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</si>
  <si>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</si>
  <si>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</si>
  <si>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</si>
  <si>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</si>
  <si>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</si>
  <si>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</si>
  <si>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</si>
  <si>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</si>
  <si>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</si>
  <si>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</si>
  <si>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</si>
  <si>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</si>
  <si>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</si>
  <si>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</si>
  <si>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</si>
  <si>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</si>
  <si>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</si>
  <si>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</si>
  <si>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10.1</t>
  </si>
  <si>
    <t>長期国債先物オプション</t>
  </si>
  <si>
    <t>Options on 10-year JGB Futures</t>
  </si>
  <si>
    <t>2</t>
  </si>
  <si>
    <t>3</t>
  </si>
  <si>
    <t>●</t>
  </si>
  <si>
    <t>4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</si>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</sst>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30</v>
      </c>
      <c r="B12" s="22" t="s">
        <v>27</v>
      </c>
      <c r="C12" s="22" t="s">
        <v>28</v>
      </c>
      <c r="D12" s="23"/>
      <c r="E12" s="26" t="n">
        <f>257</f>
        <v>257.0</v>
      </c>
      <c r="F12" s="24"/>
      <c r="G12" s="26" t="n">
        <f>60</f>
        <v>60.0</v>
      </c>
      <c r="H12" s="25"/>
      <c r="I12" s="26" t="n">
        <f>317</f>
        <v>317.0</v>
      </c>
      <c r="J12" s="23"/>
      <c r="K12" s="26" t="n">
        <f>60860000</f>
        <v>6.086E7</v>
      </c>
      <c r="L12" s="24"/>
      <c r="M12" s="26" t="n">
        <f>8150000</f>
        <v>8150000.0</v>
      </c>
      <c r="N12" s="25"/>
      <c r="O12" s="26" t="n">
        <f>69010000</f>
        <v>6.901E7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 t="s">
        <v>31</v>
      </c>
      <c r="T12" s="26" t="str">
        <f>"－"</f>
        <v>－</v>
      </c>
      <c r="U12" s="24" t="s">
        <v>31</v>
      </c>
      <c r="V12" s="26" t="str">
        <f>"－"</f>
        <v>－</v>
      </c>
      <c r="W12" s="25" t="s">
        <v>31</v>
      </c>
      <c r="X12" s="26" t="str">
        <f>"－"</f>
        <v>－</v>
      </c>
      <c r="Y12" s="23" t="s">
        <v>31</v>
      </c>
      <c r="Z12" s="26" t="n">
        <f>327</f>
        <v>327.0</v>
      </c>
      <c r="AA12" s="24"/>
      <c r="AB12" s="26" t="n">
        <f>389</f>
        <v>389.0</v>
      </c>
      <c r="AC12" s="25" t="s">
        <v>31</v>
      </c>
      <c r="AD12" s="26" t="n">
        <f>716</f>
        <v>716.0</v>
      </c>
    </row>
    <row r="13">
      <c r="A13" s="21" t="s">
        <v>32</v>
      </c>
      <c r="B13" s="22" t="s">
        <v>27</v>
      </c>
      <c r="C13" s="22" t="s">
        <v>28</v>
      </c>
      <c r="D13" s="23"/>
      <c r="E13" s="26" t="n">
        <f>261</f>
        <v>261.0</v>
      </c>
      <c r="F13" s="24"/>
      <c r="G13" s="26" t="n">
        <f>86</f>
        <v>86.0</v>
      </c>
      <c r="H13" s="25"/>
      <c r="I13" s="26" t="n">
        <f>347</f>
        <v>347.0</v>
      </c>
      <c r="J13" s="23"/>
      <c r="K13" s="26" t="n">
        <f>29770000</f>
        <v>2.977E7</v>
      </c>
      <c r="L13" s="24"/>
      <c r="M13" s="26" t="n">
        <f>25030000</f>
        <v>2.503E7</v>
      </c>
      <c r="N13" s="25"/>
      <c r="O13" s="26" t="n">
        <f>54800000</f>
        <v>5.48E7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570</f>
        <v>570.0</v>
      </c>
      <c r="AA13" s="24"/>
      <c r="AB13" s="26" t="n">
        <f>458</f>
        <v>458.0</v>
      </c>
      <c r="AC13" s="25"/>
      <c r="AD13" s="26" t="n">
        <f>1028</f>
        <v>1028.0</v>
      </c>
    </row>
    <row r="14">
      <c r="A14" s="21" t="s">
        <v>33</v>
      </c>
      <c r="B14" s="22" t="s">
        <v>27</v>
      </c>
      <c r="C14" s="22" t="s">
        <v>28</v>
      </c>
      <c r="D14" s="23"/>
      <c r="E14" s="26" t="n">
        <f>108</f>
        <v>108.0</v>
      </c>
      <c r="F14" s="24" t="s">
        <v>31</v>
      </c>
      <c r="G14" s="26" t="n">
        <f>3</f>
        <v>3.0</v>
      </c>
      <c r="H14" s="25"/>
      <c r="I14" s="26" t="n">
        <f>111</f>
        <v>111.0</v>
      </c>
      <c r="J14" s="23"/>
      <c r="K14" s="26" t="n">
        <f>24790000</f>
        <v>2.479E7</v>
      </c>
      <c r="L14" s="24"/>
      <c r="M14" s="26" t="n">
        <f>1800000</f>
        <v>1800000.0</v>
      </c>
      <c r="N14" s="25"/>
      <c r="O14" s="26" t="n">
        <f>26590000</f>
        <v>2.659E7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678</f>
        <v>678.0</v>
      </c>
      <c r="AA14" s="24"/>
      <c r="AB14" s="26" t="n">
        <f>460</f>
        <v>460.0</v>
      </c>
      <c r="AC14" s="25"/>
      <c r="AD14" s="26" t="n">
        <f>1138</f>
        <v>1138.0</v>
      </c>
    </row>
    <row r="15">
      <c r="A15" s="21" t="s">
        <v>34</v>
      </c>
      <c r="B15" s="22" t="s">
        <v>27</v>
      </c>
      <c r="C15" s="22" t="s">
        <v>28</v>
      </c>
      <c r="D15" s="23"/>
      <c r="E15" s="26" t="n">
        <f>46</f>
        <v>46.0</v>
      </c>
      <c r="F15" s="24"/>
      <c r="G15" s="26" t="n">
        <f>33</f>
        <v>33.0</v>
      </c>
      <c r="H15" s="25"/>
      <c r="I15" s="26" t="n">
        <f>79</f>
        <v>79.0</v>
      </c>
      <c r="J15" s="23"/>
      <c r="K15" s="26" t="n">
        <f>10760000</f>
        <v>1.076E7</v>
      </c>
      <c r="L15" s="24"/>
      <c r="M15" s="26" t="n">
        <f>5510000</f>
        <v>5510000.0</v>
      </c>
      <c r="N15" s="25"/>
      <c r="O15" s="26" t="n">
        <f>16270000</f>
        <v>1.627E7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701</f>
        <v>701.0</v>
      </c>
      <c r="AA15" s="24"/>
      <c r="AB15" s="26" t="n">
        <f>492</f>
        <v>492.0</v>
      </c>
      <c r="AC15" s="25"/>
      <c r="AD15" s="26" t="n">
        <f>1193</f>
        <v>1193.0</v>
      </c>
    </row>
    <row r="16">
      <c r="A16" s="21" t="s">
        <v>35</v>
      </c>
      <c r="B16" s="22" t="s">
        <v>27</v>
      </c>
      <c r="C16" s="22" t="s">
        <v>28</v>
      </c>
      <c r="D16" s="23"/>
      <c r="E16" s="26" t="n">
        <f>265</f>
        <v>265.0</v>
      </c>
      <c r="F16" s="24"/>
      <c r="G16" s="26" t="n">
        <f>28</f>
        <v>28.0</v>
      </c>
      <c r="H16" s="25"/>
      <c r="I16" s="26" t="n">
        <f>293</f>
        <v>293.0</v>
      </c>
      <c r="J16" s="23" t="s">
        <v>36</v>
      </c>
      <c r="K16" s="26" t="n">
        <f>82500000</f>
        <v>8.25E7</v>
      </c>
      <c r="L16" s="24"/>
      <c r="M16" s="26" t="n">
        <f>7790000</f>
        <v>7790000.0</v>
      </c>
      <c r="N16" s="25"/>
      <c r="O16" s="26" t="n">
        <f>90290000</f>
        <v>9.029E7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930</f>
        <v>930.0</v>
      </c>
      <c r="AA16" s="24"/>
      <c r="AB16" s="26" t="n">
        <f>509</f>
        <v>509.0</v>
      </c>
      <c r="AC16" s="25"/>
      <c r="AD16" s="26" t="n">
        <f>1439</f>
        <v>1439.0</v>
      </c>
    </row>
    <row r="17">
      <c r="A17" s="21" t="s">
        <v>37</v>
      </c>
      <c r="B17" s="22" t="s">
        <v>27</v>
      </c>
      <c r="C17" s="22" t="s">
        <v>28</v>
      </c>
      <c r="D17" s="23"/>
      <c r="E17" s="26"/>
      <c r="F17" s="24"/>
      <c r="G17" s="26"/>
      <c r="H17" s="25"/>
      <c r="I17" s="26"/>
      <c r="J17" s="23"/>
      <c r="K17" s="26"/>
      <c r="L17" s="24"/>
      <c r="M17" s="26"/>
      <c r="N17" s="25"/>
      <c r="O17" s="26"/>
      <c r="P17" s="27"/>
      <c r="Q17" s="28"/>
      <c r="R17" s="29"/>
      <c r="S17" s="23"/>
      <c r="T17" s="26"/>
      <c r="U17" s="24"/>
      <c r="V17" s="26"/>
      <c r="W17" s="25"/>
      <c r="X17" s="26"/>
      <c r="Y17" s="23"/>
      <c r="Z17" s="26"/>
      <c r="AA17" s="24"/>
      <c r="AB17" s="26"/>
      <c r="AC17" s="25"/>
      <c r="AD17" s="26"/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 t="n">
        <f>30</f>
        <v>30.0</v>
      </c>
      <c r="F20" s="24"/>
      <c r="G20" s="26" t="n">
        <f>34</f>
        <v>34.0</v>
      </c>
      <c r="H20" s="25"/>
      <c r="I20" s="26" t="n">
        <f>64</f>
        <v>64.0</v>
      </c>
      <c r="J20" s="23"/>
      <c r="K20" s="26" t="n">
        <f>3790000</f>
        <v>3790000.0</v>
      </c>
      <c r="L20" s="24"/>
      <c r="M20" s="26" t="n">
        <f>4640000</f>
        <v>4640000.0</v>
      </c>
      <c r="N20" s="25"/>
      <c r="O20" s="26" t="n">
        <f>8430000</f>
        <v>8430000.0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5</f>
        <v>5.0</v>
      </c>
      <c r="U20" s="24"/>
      <c r="V20" s="26" t="str">
        <f>"－"</f>
        <v>－</v>
      </c>
      <c r="W20" s="25"/>
      <c r="X20" s="26" t="n">
        <f>5</f>
        <v>5.0</v>
      </c>
      <c r="Y20" s="23"/>
      <c r="Z20" s="26" t="n">
        <f>950</f>
        <v>950.0</v>
      </c>
      <c r="AA20" s="24"/>
      <c r="AB20" s="26" t="n">
        <f>536</f>
        <v>536.0</v>
      </c>
      <c r="AC20" s="25"/>
      <c r="AD20" s="26" t="n">
        <f>1486</f>
        <v>1486.0</v>
      </c>
    </row>
    <row r="21">
      <c r="A21" s="21" t="s">
        <v>41</v>
      </c>
      <c r="B21" s="22" t="s">
        <v>27</v>
      </c>
      <c r="C21" s="22" t="s">
        <v>28</v>
      </c>
      <c r="D21" s="23" t="s">
        <v>31</v>
      </c>
      <c r="E21" s="26" t="n">
        <f>6</f>
        <v>6.0</v>
      </c>
      <c r="F21" s="24"/>
      <c r="G21" s="26" t="n">
        <f>9</f>
        <v>9.0</v>
      </c>
      <c r="H21" s="25" t="s">
        <v>31</v>
      </c>
      <c r="I21" s="26" t="n">
        <f>15</f>
        <v>15.0</v>
      </c>
      <c r="J21" s="23" t="s">
        <v>31</v>
      </c>
      <c r="K21" s="26" t="n">
        <f>630000</f>
        <v>630000.0</v>
      </c>
      <c r="L21" s="24" t="s">
        <v>31</v>
      </c>
      <c r="M21" s="26" t="n">
        <f>1530000</f>
        <v>1530000.0</v>
      </c>
      <c r="N21" s="25" t="s">
        <v>31</v>
      </c>
      <c r="O21" s="26" t="n">
        <f>2160000</f>
        <v>2160000.0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956</f>
        <v>956.0</v>
      </c>
      <c r="AA21" s="24"/>
      <c r="AB21" s="26" t="n">
        <f>537</f>
        <v>537.0</v>
      </c>
      <c r="AC21" s="25"/>
      <c r="AD21" s="26" t="n">
        <f>1493</f>
        <v>1493.0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99</f>
        <v>99.0</v>
      </c>
      <c r="F22" s="24"/>
      <c r="G22" s="26" t="n">
        <f>51</f>
        <v>51.0</v>
      </c>
      <c r="H22" s="25"/>
      <c r="I22" s="26" t="n">
        <f>150</f>
        <v>150.0</v>
      </c>
      <c r="J22" s="23"/>
      <c r="K22" s="26" t="n">
        <f>12330000</f>
        <v>1.233E7</v>
      </c>
      <c r="L22" s="24"/>
      <c r="M22" s="26" t="n">
        <f>5870000</f>
        <v>5870000.0</v>
      </c>
      <c r="N22" s="25"/>
      <c r="O22" s="26" t="n">
        <f>18200000</f>
        <v>1.82E7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1035</f>
        <v>1035.0</v>
      </c>
      <c r="AA22" s="24"/>
      <c r="AB22" s="26" t="n">
        <f>545</f>
        <v>545.0</v>
      </c>
      <c r="AC22" s="25"/>
      <c r="AD22" s="26" t="n">
        <f>1580</f>
        <v>1580.0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20</f>
        <v>20.0</v>
      </c>
      <c r="F23" s="24"/>
      <c r="G23" s="26" t="n">
        <f>117</f>
        <v>117.0</v>
      </c>
      <c r="H23" s="25"/>
      <c r="I23" s="26" t="n">
        <f>137</f>
        <v>137.0</v>
      </c>
      <c r="J23" s="23"/>
      <c r="K23" s="26" t="n">
        <f>1580000</f>
        <v>1580000.0</v>
      </c>
      <c r="L23" s="24"/>
      <c r="M23" s="26" t="n">
        <f>12130000</f>
        <v>1.213E7</v>
      </c>
      <c r="N23" s="25"/>
      <c r="O23" s="26" t="n">
        <f>13710000</f>
        <v>1.371E7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1049</f>
        <v>1049.0</v>
      </c>
      <c r="AA23" s="24"/>
      <c r="AB23" s="26" t="n">
        <f>603</f>
        <v>603.0</v>
      </c>
      <c r="AC23" s="25"/>
      <c r="AD23" s="26" t="n">
        <f>1652</f>
        <v>1652.0</v>
      </c>
    </row>
    <row r="24">
      <c r="A24" s="21" t="s">
        <v>44</v>
      </c>
      <c r="B24" s="22" t="s">
        <v>27</v>
      </c>
      <c r="C24" s="22" t="s">
        <v>28</v>
      </c>
      <c r="D24" s="23"/>
      <c r="E24" s="26"/>
      <c r="F24" s="24"/>
      <c r="G24" s="26"/>
      <c r="H24" s="25"/>
      <c r="I24" s="26"/>
      <c r="J24" s="23"/>
      <c r="K24" s="26"/>
      <c r="L24" s="24"/>
      <c r="M24" s="26"/>
      <c r="N24" s="25"/>
      <c r="O24" s="26"/>
      <c r="P24" s="27"/>
      <c r="Q24" s="28"/>
      <c r="R24" s="29"/>
      <c r="S24" s="23"/>
      <c r="T24" s="26"/>
      <c r="U24" s="24"/>
      <c r="V24" s="26"/>
      <c r="W24" s="25"/>
      <c r="X24" s="26"/>
      <c r="Y24" s="23"/>
      <c r="Z24" s="26"/>
      <c r="AA24" s="24"/>
      <c r="AB24" s="26"/>
      <c r="AC24" s="25"/>
      <c r="AD24" s="26"/>
    </row>
    <row r="25">
      <c r="A25" s="21" t="s">
        <v>45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46</v>
      </c>
      <c r="B26" s="22" t="s">
        <v>27</v>
      </c>
      <c r="C26" s="22" t="s">
        <v>28</v>
      </c>
      <c r="D26" s="23"/>
      <c r="E26" s="26" t="n">
        <f>235</f>
        <v>235.0</v>
      </c>
      <c r="F26" s="24"/>
      <c r="G26" s="26" t="n">
        <f>26</f>
        <v>26.0</v>
      </c>
      <c r="H26" s="25"/>
      <c r="I26" s="26" t="n">
        <f>261</f>
        <v>261.0</v>
      </c>
      <c r="J26" s="23"/>
      <c r="K26" s="26" t="n">
        <f>21560000</f>
        <v>2.156E7</v>
      </c>
      <c r="L26" s="24"/>
      <c r="M26" s="26" t="n">
        <f>2080000</f>
        <v>2080000.0</v>
      </c>
      <c r="N26" s="25"/>
      <c r="O26" s="26" t="n">
        <f>23640000</f>
        <v>2.364E7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1246</f>
        <v>1246.0</v>
      </c>
      <c r="AA26" s="24"/>
      <c r="AB26" s="26" t="n">
        <f>617</f>
        <v>617.0</v>
      </c>
      <c r="AC26" s="25"/>
      <c r="AD26" s="26" t="n">
        <f>1863</f>
        <v>1863.0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113</f>
        <v>113.0</v>
      </c>
      <c r="F27" s="24"/>
      <c r="G27" s="26" t="n">
        <f>240</f>
        <v>240.0</v>
      </c>
      <c r="H27" s="25"/>
      <c r="I27" s="26" t="n">
        <f>353</f>
        <v>353.0</v>
      </c>
      <c r="J27" s="23"/>
      <c r="K27" s="26" t="n">
        <f>13970000</f>
        <v>1.397E7</v>
      </c>
      <c r="L27" s="24"/>
      <c r="M27" s="26" t="n">
        <f>24400000</f>
        <v>2.44E7</v>
      </c>
      <c r="N27" s="25"/>
      <c r="O27" s="26" t="n">
        <f>38370000</f>
        <v>3.837E7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50</f>
        <v>50.0</v>
      </c>
      <c r="U27" s="24"/>
      <c r="V27" s="26" t="n">
        <f>420</f>
        <v>420.0</v>
      </c>
      <c r="W27" s="25"/>
      <c r="X27" s="26" t="n">
        <f>470</f>
        <v>470.0</v>
      </c>
      <c r="Y27" s="23"/>
      <c r="Z27" s="26" t="n">
        <f>1312</f>
        <v>1312.0</v>
      </c>
      <c r="AA27" s="24"/>
      <c r="AB27" s="26" t="n">
        <f>452</f>
        <v>452.0</v>
      </c>
      <c r="AC27" s="25"/>
      <c r="AD27" s="26" t="n">
        <f>1764</f>
        <v>1764.0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139</f>
        <v>139.0</v>
      </c>
      <c r="F28" s="24"/>
      <c r="G28" s="26" t="n">
        <f>51</f>
        <v>51.0</v>
      </c>
      <c r="H28" s="25"/>
      <c r="I28" s="26" t="n">
        <f>190</f>
        <v>190.0</v>
      </c>
      <c r="J28" s="23"/>
      <c r="K28" s="26" t="n">
        <f>12920000</f>
        <v>1.292E7</v>
      </c>
      <c r="L28" s="24"/>
      <c r="M28" s="26" t="n">
        <f>2760000</f>
        <v>2760000.0</v>
      </c>
      <c r="N28" s="25"/>
      <c r="O28" s="26" t="n">
        <f>15680000</f>
        <v>1.568E7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1419</f>
        <v>1419.0</v>
      </c>
      <c r="AA28" s="24"/>
      <c r="AB28" s="26" t="n">
        <f>502</f>
        <v>502.0</v>
      </c>
      <c r="AC28" s="25"/>
      <c r="AD28" s="26" t="n">
        <f>1921</f>
        <v>1921.0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130</f>
        <v>130.0</v>
      </c>
      <c r="F29" s="24"/>
      <c r="G29" s="26" t="n">
        <f>43</f>
        <v>43.0</v>
      </c>
      <c r="H29" s="25"/>
      <c r="I29" s="26" t="n">
        <f>173</f>
        <v>173.0</v>
      </c>
      <c r="J29" s="23"/>
      <c r="K29" s="26" t="n">
        <f>15760000</f>
        <v>1.576E7</v>
      </c>
      <c r="L29" s="24"/>
      <c r="M29" s="26" t="n">
        <f>2940000</f>
        <v>2940000.0</v>
      </c>
      <c r="N29" s="25"/>
      <c r="O29" s="26" t="n">
        <f>18700000</f>
        <v>1.87E7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50</f>
        <v>50.0</v>
      </c>
      <c r="U29" s="24"/>
      <c r="V29" s="26" t="str">
        <f>"－"</f>
        <v>－</v>
      </c>
      <c r="W29" s="25"/>
      <c r="X29" s="26" t="n">
        <f>50</f>
        <v>50.0</v>
      </c>
      <c r="Y29" s="23"/>
      <c r="Z29" s="26" t="n">
        <f>1489</f>
        <v>1489.0</v>
      </c>
      <c r="AA29" s="24"/>
      <c r="AB29" s="26" t="n">
        <f>513</f>
        <v>513.0</v>
      </c>
      <c r="AC29" s="25"/>
      <c r="AD29" s="26" t="n">
        <f>2002</f>
        <v>2002.0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138</f>
        <v>138.0</v>
      </c>
      <c r="F30" s="24"/>
      <c r="G30" s="26" t="n">
        <f>223</f>
        <v>223.0</v>
      </c>
      <c r="H30" s="25"/>
      <c r="I30" s="26" t="n">
        <f>361</f>
        <v>361.0</v>
      </c>
      <c r="J30" s="23"/>
      <c r="K30" s="26" t="n">
        <f>39370000</f>
        <v>3.937E7</v>
      </c>
      <c r="L30" s="24"/>
      <c r="M30" s="26" t="n">
        <f>51445000</f>
        <v>5.1445E7</v>
      </c>
      <c r="N30" s="25"/>
      <c r="O30" s="26" t="n">
        <f>90815000</f>
        <v>9.0815E7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n">
        <f>300</f>
        <v>300.0</v>
      </c>
      <c r="W30" s="25"/>
      <c r="X30" s="26" t="n">
        <f>300</f>
        <v>300.0</v>
      </c>
      <c r="Y30" s="23"/>
      <c r="Z30" s="26" t="n">
        <f>1518</f>
        <v>1518.0</v>
      </c>
      <c r="AA30" s="24"/>
      <c r="AB30" s="26" t="n">
        <f>687</f>
        <v>687.0</v>
      </c>
      <c r="AC30" s="25"/>
      <c r="AD30" s="26" t="n">
        <f>2205</f>
        <v>2205.0</v>
      </c>
    </row>
    <row r="31">
      <c r="A31" s="21" t="s">
        <v>51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 t="s">
        <v>36</v>
      </c>
      <c r="E33" s="26" t="n">
        <f>574</f>
        <v>574.0</v>
      </c>
      <c r="F33" s="24"/>
      <c r="G33" s="26" t="n">
        <f>283</f>
        <v>283.0</v>
      </c>
      <c r="H33" s="25" t="s">
        <v>36</v>
      </c>
      <c r="I33" s="26" t="n">
        <f>857</f>
        <v>857.0</v>
      </c>
      <c r="J33" s="23"/>
      <c r="K33" s="26" t="n">
        <f>73030000</f>
        <v>7.303E7</v>
      </c>
      <c r="L33" s="24"/>
      <c r="M33" s="26" t="n">
        <f>42770000</f>
        <v>4.277E7</v>
      </c>
      <c r="N33" s="25"/>
      <c r="O33" s="26" t="n">
        <f>115800000</f>
        <v>1.158E8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 t="s">
        <v>36</v>
      </c>
      <c r="T33" s="26" t="n">
        <f>100</f>
        <v>100.0</v>
      </c>
      <c r="U33" s="24"/>
      <c r="V33" s="26" t="n">
        <f>300</f>
        <v>300.0</v>
      </c>
      <c r="W33" s="25"/>
      <c r="X33" s="26" t="n">
        <f>400</f>
        <v>400.0</v>
      </c>
      <c r="Y33" s="23"/>
      <c r="Z33" s="26" t="n">
        <f>2020</f>
        <v>2020.0</v>
      </c>
      <c r="AA33" s="24"/>
      <c r="AB33" s="26" t="n">
        <f>834</f>
        <v>834.0</v>
      </c>
      <c r="AC33" s="25"/>
      <c r="AD33" s="26" t="n">
        <f>2854</f>
        <v>2854.0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103</f>
        <v>103.0</v>
      </c>
      <c r="F34" s="24"/>
      <c r="G34" s="26" t="n">
        <f>35</f>
        <v>35.0</v>
      </c>
      <c r="H34" s="25"/>
      <c r="I34" s="26" t="n">
        <f>138</f>
        <v>138.0</v>
      </c>
      <c r="J34" s="23"/>
      <c r="K34" s="26" t="n">
        <f>8690000</f>
        <v>8690000.0</v>
      </c>
      <c r="L34" s="24"/>
      <c r="M34" s="26" t="n">
        <f>2050000</f>
        <v>2050000.0</v>
      </c>
      <c r="N34" s="25"/>
      <c r="O34" s="26" t="n">
        <f>10740000</f>
        <v>1.074E7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n">
        <f>40</f>
        <v>40.0</v>
      </c>
      <c r="U34" s="24"/>
      <c r="V34" s="26" t="str">
        <f>"－"</f>
        <v>－</v>
      </c>
      <c r="W34" s="25"/>
      <c r="X34" s="26" t="n">
        <f>40</f>
        <v>40.0</v>
      </c>
      <c r="Y34" s="23"/>
      <c r="Z34" s="26" t="n">
        <f>2082</f>
        <v>2082.0</v>
      </c>
      <c r="AA34" s="24"/>
      <c r="AB34" s="26" t="n">
        <f>839</f>
        <v>839.0</v>
      </c>
      <c r="AC34" s="25"/>
      <c r="AD34" s="26" t="n">
        <f>2921</f>
        <v>2921.0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269</f>
        <v>269.0</v>
      </c>
      <c r="F35" s="24" t="s">
        <v>36</v>
      </c>
      <c r="G35" s="26" t="n">
        <f>317</f>
        <v>317.0</v>
      </c>
      <c r="H35" s="25"/>
      <c r="I35" s="26" t="n">
        <f>586</f>
        <v>586.0</v>
      </c>
      <c r="J35" s="23"/>
      <c r="K35" s="26" t="n">
        <f>47465000</f>
        <v>4.7465E7</v>
      </c>
      <c r="L35" s="24" t="s">
        <v>36</v>
      </c>
      <c r="M35" s="26" t="n">
        <f>87975000</f>
        <v>8.7975E7</v>
      </c>
      <c r="N35" s="25" t="s">
        <v>36</v>
      </c>
      <c r="O35" s="26" t="n">
        <f>135440000</f>
        <v>1.3544E8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n">
        <f>10</f>
        <v>10.0</v>
      </c>
      <c r="U35" s="24" t="s">
        <v>36</v>
      </c>
      <c r="V35" s="26" t="n">
        <f>600</f>
        <v>600.0</v>
      </c>
      <c r="W35" s="25" t="s">
        <v>36</v>
      </c>
      <c r="X35" s="26" t="n">
        <f>610</f>
        <v>610.0</v>
      </c>
      <c r="Y35" s="23"/>
      <c r="Z35" s="26" t="n">
        <f>2239</f>
        <v>2239.0</v>
      </c>
      <c r="AA35" s="24" t="s">
        <v>36</v>
      </c>
      <c r="AB35" s="26" t="n">
        <f>1050</f>
        <v>1050.0</v>
      </c>
      <c r="AC35" s="25"/>
      <c r="AD35" s="26" t="n">
        <f>3289</f>
        <v>3289.0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134</f>
        <v>134.0</v>
      </c>
      <c r="F36" s="24"/>
      <c r="G36" s="26" t="n">
        <f>151</f>
        <v>151.0</v>
      </c>
      <c r="H36" s="25"/>
      <c r="I36" s="26" t="n">
        <f>285</f>
        <v>285.0</v>
      </c>
      <c r="J36" s="23"/>
      <c r="K36" s="26" t="n">
        <f>18560000</f>
        <v>1.856E7</v>
      </c>
      <c r="L36" s="24"/>
      <c r="M36" s="26" t="n">
        <f>15065000</f>
        <v>1.5065E7</v>
      </c>
      <c r="N36" s="25"/>
      <c r="O36" s="26" t="n">
        <f>33625000</f>
        <v>3.3625E7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2333</f>
        <v>2333.0</v>
      </c>
      <c r="AA36" s="24"/>
      <c r="AB36" s="26" t="n">
        <f>936</f>
        <v>936.0</v>
      </c>
      <c r="AC36" s="25"/>
      <c r="AD36" s="26" t="n">
        <f>3269</f>
        <v>3269.0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423</f>
        <v>423.0</v>
      </c>
      <c r="F37" s="24"/>
      <c r="G37" s="26" t="n">
        <f>69</f>
        <v>69.0</v>
      </c>
      <c r="H37" s="25"/>
      <c r="I37" s="26" t="n">
        <f>492</f>
        <v>492.0</v>
      </c>
      <c r="J37" s="23"/>
      <c r="K37" s="26" t="n">
        <f>44580000</f>
        <v>4.458E7</v>
      </c>
      <c r="L37" s="24"/>
      <c r="M37" s="26" t="n">
        <f>3810000</f>
        <v>3810000.0</v>
      </c>
      <c r="N37" s="25"/>
      <c r="O37" s="26" t="n">
        <f>48390000</f>
        <v>4.839E7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n">
        <f>100</f>
        <v>100.0</v>
      </c>
      <c r="U37" s="24"/>
      <c r="V37" s="26" t="str">
        <f>"－"</f>
        <v>－</v>
      </c>
      <c r="W37" s="25"/>
      <c r="X37" s="26" t="n">
        <f>100</f>
        <v>100.0</v>
      </c>
      <c r="Y37" s="23" t="s">
        <v>36</v>
      </c>
      <c r="Z37" s="26" t="n">
        <f>2671</f>
        <v>2671.0</v>
      </c>
      <c r="AA37" s="24"/>
      <c r="AB37" s="26" t="n">
        <f>909</f>
        <v>909.0</v>
      </c>
      <c r="AC37" s="25" t="s">
        <v>36</v>
      </c>
      <c r="AD37" s="26" t="n">
        <f>3580</f>
        <v>3580.0</v>
      </c>
    </row>
    <row r="38">
      <c r="A38" s="21" t="s">
        <v>58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59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60</v>
      </c>
      <c r="B40" s="22" t="s">
        <v>27</v>
      </c>
      <c r="C40" s="22" t="s">
        <v>28</v>
      </c>
      <c r="D40" s="23"/>
      <c r="E40" s="26" t="n">
        <f>194</f>
        <v>194.0</v>
      </c>
      <c r="F40" s="24"/>
      <c r="G40" s="26" t="n">
        <f>83</f>
        <v>83.0</v>
      </c>
      <c r="H40" s="25"/>
      <c r="I40" s="26" t="n">
        <f>277</f>
        <v>277.0</v>
      </c>
      <c r="J40" s="23"/>
      <c r="K40" s="26" t="n">
        <f>9600000</f>
        <v>9600000.0</v>
      </c>
      <c r="L40" s="24"/>
      <c r="M40" s="26" t="n">
        <f>6950000</f>
        <v>6950000.0</v>
      </c>
      <c r="N40" s="25"/>
      <c r="O40" s="26" t="n">
        <f>16550000</f>
        <v>1.655E7</v>
      </c>
      <c r="P40" s="27" t="n">
        <f>2</f>
        <v>2.0</v>
      </c>
      <c r="Q40" s="28" t="n">
        <f>93</f>
        <v>93.0</v>
      </c>
      <c r="R40" s="29" t="n">
        <f>95</f>
        <v>95.0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/>
      <c r="Z40" s="26" t="n">
        <f>499</f>
        <v>499.0</v>
      </c>
      <c r="AA40" s="24" t="s">
        <v>31</v>
      </c>
      <c r="AB40" s="26" t="n">
        <f>329</f>
        <v>329.0</v>
      </c>
      <c r="AC40" s="25"/>
      <c r="AD40" s="26" t="n">
        <f>828</f>
        <v>828.0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