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DM0031" r:id="rId1" sheetId="1"/>
  </sheets>
  <definedNames>
    <definedName localSheetId="0" name="_xlnm.Print_Titles">BO_DM0031!$3:$5</definedName>
  </definedNames>
  <calcPr calcId="145621"/>
</workbook>
</file>

<file path=xl/sharedStrings.xml><?xml version="1.0" encoding="utf-8"?>
<sst xmlns="http://schemas.openxmlformats.org/spreadsheetml/2006/main" count="412" uniqueCount="58">
  <si>
    <t>国債先物取引取引状況（日別）</t>
    <phoneticPr fontId="5"/>
  </si>
  <si>
    <t>Trading of JGB Futures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</si>
  <si>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9"/>
  </si>
  <si>
    <t>（単位 units. 円 ￥.）</t>
    <phoneticPr fontId="5"/>
  </si>
  <si>
    <t>月日</t>
  </si>
  <si>
    <t>商品等</t>
    <rPh eb="2" sb="0">
      <t>ショウヒン</t>
    </rPh>
    <rPh eb="3" sb="2">
      <t>ナド</t>
    </rPh>
    <phoneticPr fontId="9"/>
  </si>
  <si>
    <t>Products</t>
    <phoneticPr fontId="9"/>
  </si>
  <si>
    <t>取　引　高</t>
  </si>
  <si>
    <t>取　引　金　額</t>
  </si>
  <si>
    <t>ギ　ブ　・　ア　ッ　プ　数　量</t>
  </si>
  <si>
    <t>建　玉　現　在　高</t>
  </si>
  <si>
    <t>Date</t>
  </si>
  <si>
    <t>Trading Volume</t>
    <phoneticPr fontId="5"/>
  </si>
  <si>
    <t>Trading Value</t>
  </si>
  <si>
    <t>Give Up Volume</t>
  </si>
  <si>
    <t>Open Interest</t>
  </si>
  <si>
    <t>12.1</t>
  </si>
  <si>
    <t>中期国債先物</t>
  </si>
  <si>
    <t>5-year JGB Futures</t>
  </si>
  <si>
    <t>◎●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</si>
  <si>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</si>
  <si>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</si>
  <si>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</si>
  <si>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</si>
  <si>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</si>
  <si>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</si>
  <si>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</si>
  <si>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</si>
  <si>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</si>
  <si>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</si>
  <si>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</si>
  <si>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</si>
  <si>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</si>
  <si>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</si>
  <si>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</si>
  <si>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</si>
  <si>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</si>
  <si>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</si>
  <si>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</si>
  <si>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</si>
  <si>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</si>
  <si>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</si>
  <si>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</si>
  <si>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</si>
  <si>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</si>
  <si>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</si>
  <si>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</si>
  <si>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</si>
  <si>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</si>
  <si>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</si>
  <si>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長期国債先物</t>
  </si>
  <si>
    <t>10-year JGB Futures</t>
  </si>
  <si>
    <t>◎</t>
  </si>
  <si>
    <t>●</t>
  </si>
  <si>
    <t>長期国債先物（現金決済型ミニ）</t>
  </si>
  <si>
    <t>mini-10-year JGB Futures (Cash-Settled)</t>
  </si>
  <si>
    <t>超長期国債先物（ミニ）</t>
  </si>
  <si>
    <t>mini-20-year JGB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</si>
</sst>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9"/>
      <name val="ＭＳ 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/>
    <xf borderId="0" fillId="0" fontId="2" numFmtId="0">
      <alignment vertical="center"/>
    </xf>
    <xf applyAlignment="0" applyBorder="0" applyFill="0" applyFont="0" applyProtection="0" borderId="0" fillId="0" fontId="10" numFmtId="9"/>
    <xf borderId="0" fillId="0" fontId="11" numFmtId="0"/>
    <xf borderId="0" fillId="0" fontId="7" numFmtId="0"/>
    <xf applyAlignment="0" applyBorder="0" applyNumberFormat="0" applyProtection="0" borderId="0" fillId="3" fontId="12" numFmtId="0"/>
    <xf applyAlignment="0" applyBorder="0" applyNumberFormat="0" applyProtection="0" borderId="0" fillId="4" fontId="12" numFmtId="0"/>
    <xf applyAlignment="0" applyBorder="0" applyNumberFormat="0" applyProtection="0" borderId="0" fillId="5" fontId="12" numFmtId="0"/>
    <xf applyAlignment="0" applyBorder="0" applyNumberFormat="0" applyProtection="0" borderId="0" fillId="6" fontId="12" numFmtId="0"/>
    <xf applyAlignment="0" applyBorder="0" applyNumberFormat="0" applyProtection="0" borderId="0" fillId="7" fontId="12" numFmtId="0"/>
    <xf applyAlignment="0" applyBorder="0" applyNumberFormat="0" applyProtection="0" borderId="0" fillId="8" fontId="12" numFmtId="0"/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9" fontId="12" numFmtId="0"/>
    <xf applyAlignment="0" applyBorder="0" applyNumberFormat="0" applyProtection="0" borderId="0" fillId="10" fontId="12" numFmtId="0"/>
    <xf applyAlignment="0" applyBorder="0" applyNumberFormat="0" applyProtection="0" borderId="0" fillId="11" fontId="12" numFmtId="0"/>
    <xf applyAlignment="0" applyBorder="0" applyNumberFormat="0" applyProtection="0" borderId="0" fillId="6" fontId="12" numFmtId="0"/>
    <xf applyAlignment="0" applyBorder="0" applyNumberFormat="0" applyProtection="0" borderId="0" fillId="9" fontId="12" numFmtId="0"/>
    <xf applyAlignment="0" applyBorder="0" applyNumberFormat="0" applyProtection="0" borderId="0" fillId="12" fontId="12" numFmtId="0"/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3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14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7" fontId="14" numFmtId="0"/>
    <xf applyAlignment="0" applyBorder="0" applyNumberFormat="0" applyProtection="0" borderId="0" fillId="18" fontId="14" numFmtId="0"/>
    <xf applyAlignment="0" applyBorder="0" applyNumberFormat="0" applyProtection="0" borderId="0" fillId="19" fontId="14" numFmtId="0"/>
    <xf applyAlignment="0" applyBorder="0" applyNumberFormat="0" applyProtection="0" borderId="0" fillId="14" fontId="14" numFmtId="0"/>
    <xf applyAlignment="0" applyBorder="0" applyNumberFormat="0" applyProtection="0" borderId="0" fillId="15" fontId="14" numFmtId="0"/>
    <xf applyAlignment="0" applyBorder="0" applyNumberFormat="0" applyProtection="0" borderId="0" fillId="20" fontId="14" numFmtId="0"/>
    <xf borderId="0" fillId="0" fontId="16" numFmtId="0">
      <alignment horizontal="center" wrapText="1"/>
      <protection locked="0"/>
    </xf>
    <xf borderId="0" fillId="0" fontId="17" numFmtId="0"/>
    <xf applyAlignment="0" applyBorder="0" applyNumberFormat="0" applyProtection="0" borderId="0" fillId="4" fontId="18" numFmtId="0"/>
    <xf applyAlignment="0" applyBorder="0" applyFill="0" applyNumberFormat="0" applyProtection="0" borderId="0" fillId="0" fontId="19" numFmtId="0"/>
    <xf applyAlignment="0" applyBorder="0" applyFill="0" borderId="0" fillId="0" fontId="12" numFmtId="176"/>
    <xf applyAlignment="0" applyBorder="0" applyFill="0" borderId="0" fillId="0" fontId="8" numFmtId="177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9" fillId="22" fontId="21" numFmtId="0"/>
    <xf borderId="0" fillId="0" fontId="22" numFmtId="0">
      <alignment vertical="top" wrapText="1"/>
    </xf>
    <xf applyAlignment="0" applyBorder="0" applyFill="0" applyFont="0" applyProtection="0" borderId="0" fillId="0" fontId="23" numFmtId="41"/>
    <xf applyAlignment="0" applyBorder="0" applyFill="0" applyFont="0" applyProtection="0" borderId="0" fillId="0" fontId="23" numFmtId="43"/>
    <xf applyAlignment="0" applyBorder="0" applyFill="0" applyFont="0" applyProtection="0" borderId="0" fillId="0" fontId="23" numFmtId="178"/>
    <xf applyAlignment="0" applyBorder="0" applyFill="0" applyFont="0" applyProtection="0" borderId="0" fillId="0" fontId="23" numFmtId="179"/>
    <xf borderId="0" fillId="0" fontId="24" numFmtId="0">
      <alignment horizontal="left"/>
    </xf>
    <xf applyAlignment="0" applyBorder="0" applyFill="0" applyNumberFormat="0" applyProtection="0" borderId="0" fillId="0" fontId="25" numFmtId="0"/>
    <xf applyAlignment="0" applyBorder="0" applyNumberFormat="0" applyProtection="0" borderId="0" fillId="5" fontId="26" numFmtId="0"/>
    <xf applyAlignment="0" applyBorder="0" applyNumberFormat="0" applyProtection="0" borderId="0" fillId="23" fontId="27" numFmtId="38"/>
    <xf borderId="0" fillId="24" fontId="28" numFmtId="0"/>
    <xf applyAlignment="0" applyNumberFormat="0" applyProtection="0" borderId="10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applyAlignment="0" applyFill="0" applyNumberFormat="0" applyProtection="0" borderId="12" fillId="0" fontId="30" numFmtId="0"/>
    <xf applyAlignment="0" applyFill="0" applyNumberFormat="0" applyProtection="0" borderId="13" fillId="0" fontId="31" numFmtId="0"/>
    <xf applyAlignment="0" applyFill="0" applyNumberFormat="0" applyProtection="0" borderId="14" fillId="0" fontId="32" numFmtId="0"/>
    <xf applyAlignment="0" applyBorder="0" applyFill="0" applyNumberFormat="0" applyProtection="0" borderId="0" fillId="0" fontId="32" numFmtId="0"/>
    <xf applyBorder="0" borderId="0" fillId="0" fontId="8" numFmtId="0"/>
    <xf applyAlignment="0" applyNumberFormat="0" applyProtection="0" borderId="8" fillId="8" fontId="33" numFmtId="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borderId="0" fillId="0" fontId="8" numFmtId="0"/>
    <xf applyAlignment="0" applyFill="0" applyNumberFormat="0" applyProtection="0" borderId="16" fillId="0" fontId="34" numFmtId="0"/>
    <xf applyAlignment="0" applyBorder="0" applyFill="0" applyFont="0" applyProtection="0" borderId="0" fillId="0" fontId="35" numFmtId="38"/>
    <xf applyAlignment="0" applyBorder="0" applyFill="0" applyFont="0" applyProtection="0" borderId="0" fillId="0" fontId="35" numFmtId="40"/>
    <xf applyAlignment="0" applyBorder="0" applyFill="0" applyFont="0" applyProtection="0" borderId="0" fillId="0" fontId="35" numFmtId="180"/>
    <xf applyAlignment="0" applyBorder="0" applyFill="0" applyFont="0" applyProtection="0" borderId="0" fillId="0" fontId="35" numFmtId="181"/>
    <xf applyAlignment="0" applyBorder="0" applyNumberFormat="0" applyProtection="0" borderId="0" fillId="26" fontId="36" numFmtId="0"/>
    <xf borderId="0" fillId="0" fontId="37" numFmtId="37"/>
    <xf borderId="0" fillId="0" fontId="38" numFmtId="182"/>
    <xf borderId="0" fillId="0" fontId="8" numFmtId="183"/>
    <xf borderId="0" fillId="0" fontId="8" numFmtId="183"/>
    <xf borderId="0" fillId="0" fontId="38" numFmtId="182"/>
    <xf borderId="0" fillId="0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borderId="0" fillId="0" fontId="16" numFmtId="14">
      <alignment horizontal="center" wrapText="1"/>
      <protection locked="0"/>
    </xf>
    <xf applyAlignment="0" applyBorder="0" applyFill="0" applyFont="0" applyProtection="0" borderId="0" fillId="0" fontId="23" numFmtId="10"/>
    <xf borderId="0" fillId="0" fontId="24" numFmtId="4">
      <alignment horizontal="right"/>
    </xf>
    <xf applyAlignment="0" applyBorder="0" applyFill="0" applyFont="0" applyNumberFormat="0" applyProtection="0" borderId="0" fillId="0" fontId="40" numFmtId="0">
      <alignment horizontal="left"/>
    </xf>
    <xf borderId="19" fillId="0" fontId="41" numFmtId="0">
      <alignment horizontal="center"/>
    </xf>
    <xf applyAlignment="0" applyBorder="0" applyFill="0" applyFont="0" applyNumberFormat="0" borderId="0" fillId="0" fontId="42" numFmtId="0"/>
    <xf borderId="0" fillId="0" fontId="43" numFmtId="4">
      <alignment horizontal="right"/>
    </xf>
    <xf borderId="0" fillId="0" fontId="44" numFmtId="0">
      <alignment horizontal="left"/>
    </xf>
    <xf borderId="0" fillId="0" fontId="45" numFmtId="0"/>
    <xf borderId="0" fillId="0" fontId="46" numFmtId="0">
      <alignment horizontal="center"/>
    </xf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Border="0" applyFill="0" applyNumberFormat="0" applyProtection="0" borderId="0" fillId="0" fontId="48" numFmtId="0"/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borderId="0" fillId="0" fontId="49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borderId="0" fillId="0" fontId="52" numFmtId="0"/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4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4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Font="0" applyProtection="0" borderId="0" fillId="0" fontId="23" numFmtId="43"/>
    <xf applyAlignment="0" applyBorder="0" applyFill="0" applyFont="0" applyProtection="0" borderId="0" fillId="0" fontId="62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3" numFmtId="38">
      <alignment vertical="center"/>
    </xf>
    <xf applyAlignment="0" applyBorder="0" applyFill="0" applyFont="0" applyProtection="0" borderId="0" fillId="0" fontId="64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3" numFmtId="184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borderId="0" fillId="0" fontId="69" numFmtId="0"/>
    <xf applyBorder="0" applyFill="0" applyNumberFormat="0" applyProtection="0" borderId="21" fillId="28" fontId="70" numFmtId="49"/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borderId="0" fillId="0" fontId="58" numFmtId="185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23" numFmtId="186"/>
    <xf applyAlignment="0" applyBorder="0" applyFill="0" applyFont="0" applyProtection="0" borderId="0" fillId="0" fontId="23" numFmtId="187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3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10" numFmtId="0"/>
    <xf borderId="0" fillId="0" fontId="63" numFmtId="0">
      <alignment vertical="center"/>
    </xf>
    <xf borderId="0" fillId="0" fontId="10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78" numFmtId="0">
      <alignment vertical="center"/>
    </xf>
    <xf borderId="0" fillId="0" fontId="65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79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/>
    <xf borderId="0" fillId="0" fontId="65" numFmtId="0"/>
    <xf borderId="0" fillId="0" fontId="65" numFmtId="0">
      <alignment vertical="center"/>
    </xf>
    <xf borderId="0" fillId="0" fontId="80" numFmtId="0">
      <alignment vertical="center"/>
    </xf>
    <xf borderId="0" fillId="0" fontId="65" numFmtId="0"/>
    <xf borderId="0" fillId="0" fontId="80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1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10" numFmtId="0"/>
    <xf borderId="0" fillId="0" fontId="65" numFmtId="0">
      <alignment vertical="center"/>
    </xf>
    <xf borderId="0" fillId="0" fontId="65" numFmtId="0">
      <alignment vertical="center"/>
    </xf>
    <xf borderId="0" fillId="0" fontId="10" numFmtId="0"/>
    <xf borderId="0" fillId="0" fontId="63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8" numFmtId="0">
      <alignment vertical="center"/>
    </xf>
    <xf borderId="0" fillId="0" fontId="82" numFmtId="0"/>
    <xf borderId="0" fillId="0" fontId="65" numFmtId="0"/>
    <xf borderId="0" fillId="0" fontId="8" numFmtId="0">
      <alignment vertical="center"/>
    </xf>
    <xf borderId="0" fillId="0" fontId="65" numFmtId="0">
      <alignment vertical="center"/>
    </xf>
    <xf borderId="0" fillId="0" fontId="65" numFmtId="0"/>
    <xf borderId="0" fillId="0" fontId="7" numFmtId="0">
      <alignment vertical="center"/>
    </xf>
    <xf borderId="0" fillId="0" fontId="8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6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10" numFmtId="0"/>
    <xf borderId="0" fillId="0" fontId="78" numFmtId="0">
      <alignment vertical="center"/>
    </xf>
    <xf borderId="0" fillId="0" fontId="10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3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65" numFmtId="0"/>
    <xf borderId="0" fillId="0" fontId="65" numFmtId="0"/>
    <xf borderId="0" fillId="0" fontId="7" numFmtId="0"/>
    <xf borderId="0" fillId="0" fontId="7" numFmtId="0">
      <alignment vertical="center"/>
    </xf>
    <xf borderId="0" fillId="0" fontId="63" numFmtId="0">
      <alignment vertical="center"/>
    </xf>
    <xf borderId="0" fillId="0" fontId="82" numFmtId="0"/>
    <xf borderId="0" fillId="0" fontId="63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/>
    <xf borderId="0" fillId="0" fontId="7" numFmtId="0"/>
    <xf borderId="0" fillId="0" fontId="7" numFmtId="0"/>
    <xf borderId="0" fillId="0" fontId="82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/>
    <xf borderId="0" fillId="0" fontId="82" numFmtId="0"/>
    <xf borderId="0" fillId="0" fontId="7" numFmtId="0"/>
    <xf borderId="0" fillId="0" fontId="82" numFmtId="0"/>
    <xf borderId="0" fillId="0" fontId="13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3" numFmtId="0">
      <alignment vertical="center"/>
    </xf>
    <xf borderId="0" fillId="0" fontId="7" numFmtId="0"/>
    <xf borderId="0" fillId="0" fontId="7" numFmtId="0"/>
    <xf borderId="0" fillId="0" fontId="65" numFmtId="0"/>
    <xf borderId="0" fillId="0" fontId="65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63" numFmtId="0"/>
    <xf borderId="0" fillId="0" fontId="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1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6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1" numFmtId="0">
      <alignment vertical="center"/>
    </xf>
    <xf borderId="0" fillId="0" fontId="7" numFmtId="0"/>
    <xf borderId="0" fillId="0" fontId="7" numFmtId="0">
      <alignment vertical="center"/>
    </xf>
    <xf borderId="0" fillId="0" fontId="81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6" numFmtId="0">
      <alignment vertical="center"/>
    </xf>
    <xf borderId="0" fillId="0" fontId="86" numFmtId="0">
      <alignment vertical="center"/>
    </xf>
    <xf borderId="0" fillId="0" fontId="7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10" numFmtId="0"/>
    <xf borderId="0" fillId="0" fontId="86" numFmtId="0">
      <alignment vertical="center"/>
    </xf>
    <xf borderId="0" fillId="0" fontId="10" numFmtId="0"/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7" numFmtId="0"/>
    <xf borderId="0" fillId="0" fontId="88" numFmtId="0"/>
    <xf borderId="0" fillId="0" fontId="52" numFmtId="0"/>
    <xf applyBorder="0" applyFill="0" borderId="0" fillId="0" fontId="76" numFmtId="49"/>
    <xf borderId="0" fillId="0" fontId="89" numFmtId="188"/>
    <xf borderId="0" fillId="0" fontId="90" numFmtId="0"/>
    <xf borderId="0" fillId="0" fontId="91" numFmtId="0"/>
    <xf borderId="0" fillId="0" fontId="90" numFmtId="0"/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borderId="0" fillId="0" fontId="7" numFmtId="0"/>
  </cellStyleXfs>
  <cellXfs count="17">
    <xf borderId="0" fillId="0" fontId="0" numFmtId="0" xfId="0"/>
    <xf applyFont="1" borderId="0" fillId="0" fontId="6" numFmtId="0" xfId="1">
      <alignment vertical="center"/>
    </xf>
    <xf applyFill="1" applyFont="1" borderId="0" fillId="0" fontId="6" numFmtId="0" xfId="1">
      <alignment vertical="center"/>
    </xf>
    <xf applyAlignment="1" applyBorder="1" applyFill="1" applyFont="1" applyNumberFormat="1" borderId="2" fillId="0" fontId="8" numFmtId="0" xfId="1">
      <alignment vertical="center" wrapText="1"/>
    </xf>
    <xf applyAlignment="1" applyFill="1" applyFont="1" borderId="0" fillId="0" fontId="8" numFmtId="0" xfId="1">
      <alignment horizontal="right" vertical="center"/>
    </xf>
    <xf applyAlignment="1" applyBorder="1" applyFill="1" applyFont="1" applyNumberFormat="1" borderId="3" fillId="0" fontId="8" numFmtId="0" xfId="1">
      <alignment horizontal="center" vertical="center" wrapText="1"/>
    </xf>
    <xf applyAlignment="1" applyBorder="1" applyFont="1" applyNumberFormat="1" borderId="3" fillId="0" fontId="8" numFmtId="49" xfId="1">
      <alignment horizontal="right" vertical="top" wrapText="1"/>
    </xf>
    <xf applyAlignment="1" applyBorder="1" applyFont="1" applyNumberFormat="1" borderId="3" fillId="0" fontId="8" numFmtId="49" xfId="1">
      <alignment horizontal="left" vertical="top" wrapText="1"/>
    </xf>
    <xf applyAlignment="1" applyBorder="1" applyFont="1" applyNumberFormat="1" borderId="6" fillId="0" fontId="8" numFmtId="49" xfId="1">
      <alignment horizontal="center" vertical="top" wrapText="1"/>
    </xf>
    <xf applyAlignment="1" applyBorder="1" applyFont="1" applyNumberFormat="1" borderId="7" fillId="0" fontId="8" numFmtId="3" quotePrefix="1" xfId="1">
      <alignment horizontal="right" vertical="top" wrapText="1"/>
    </xf>
    <xf applyAlignment="1" applyBorder="1" applyFill="1" applyFont="1" applyNumberFormat="1" borderId="2" fillId="0" fontId="93" numFmtId="0" xfId="0">
      <alignment vertical="center"/>
    </xf>
    <xf applyAlignment="1" applyBorder="1" applyFill="1" applyFont="1" applyNumberFormat="1" borderId="3" fillId="0" fontId="8" numFmtId="0" xfId="1">
      <alignment horizontal="center" vertical="center" wrapText="1"/>
    </xf>
    <xf applyAlignment="1" applyBorder="1" applyFill="1" applyFont="1" applyNumberFormat="1" borderId="6" fillId="0" fontId="8" numFmtId="0" xfId="1">
      <alignment horizontal="center" vertical="center" wrapText="1"/>
    </xf>
    <xf applyAlignment="1" applyBorder="1" applyFill="1" applyFont="1" applyNumberFormat="1" borderId="7" fillId="0" fontId="8" numFmtId="0" xfId="1">
      <alignment horizontal="center" vertical="center" wrapText="1"/>
    </xf>
    <xf applyAlignment="1" applyFill="1" applyFont="1" applyNumberFormat="1" borderId="0" fillId="0" fontId="3" numFmtId="0" xfId="1">
      <alignment horizontal="left" vertical="center" wrapText="1"/>
    </xf>
    <xf applyAlignment="1" applyBorder="1" applyFill="1" applyFont="1" applyNumberFormat="1" borderId="4" fillId="0" fontId="8" numFmtId="0" xfId="1">
      <alignment horizontal="center" vertical="center" wrapText="1"/>
    </xf>
    <xf applyAlignment="1" applyBorder="1" applyFill="1" applyFont="1" applyNumberFormat="1" borderId="5" fillId="0" fontId="8" numFmtId="0" xfId="1">
      <alignment horizontal="center" vertical="center" wrapText="1"/>
    </xf>
  </cellXfs>
  <cellStyles count="1940">
    <cellStyle name="_x000c_ーセン_x000c_" xfId="2"/>
    <cellStyle name="_x000d__x000a_JournalTemplate=C:\COMFO\CTALK\JOURSTD.TPL_x000d__x000a_LbStateAddress=3 3 0 251 1 89 2 311_x000d__x000a_LbStateJou" xfId="3"/>
    <cellStyle name="0,0_x000d__x000a_NA_x000d_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アクセント 1 2" xfId="11"/>
    <cellStyle name="20% - アクセント 1 3" xfId="12"/>
    <cellStyle name="20% - アクセント 1 4" xfId="13"/>
    <cellStyle name="20% - アクセント 1 5" xfId="14"/>
    <cellStyle name="20% - アクセント 1 6" xfId="15"/>
    <cellStyle name="20% - アクセント 1 7" xfId="16"/>
    <cellStyle name="20% - アクセント 1 8" xfId="17"/>
    <cellStyle name="20% - アクセント 1 9" xfId="18"/>
    <cellStyle name="20% - アクセント 2 2" xfId="19"/>
    <cellStyle name="20% - アクセント 2 3" xfId="20"/>
    <cellStyle name="20% - アクセント 2 4" xfId="21"/>
    <cellStyle name="20% - アクセント 2 5" xfId="22"/>
    <cellStyle name="20% - アクセント 2 6" xfId="23"/>
    <cellStyle name="20% - アクセント 2 7" xfId="24"/>
    <cellStyle name="20% - アクセント 2 8" xfId="25"/>
    <cellStyle name="20% - アクセント 2 9" xfId="26"/>
    <cellStyle name="20% - アクセント 3 2" xfId="27"/>
    <cellStyle name="20% - アクセント 3 3" xfId="28"/>
    <cellStyle name="20% - アクセント 3 4" xfId="29"/>
    <cellStyle name="20% - アクセント 3 5" xfId="30"/>
    <cellStyle name="20% - アクセント 3 6" xfId="31"/>
    <cellStyle name="20% - アクセント 3 7" xfId="32"/>
    <cellStyle name="20% - アクセント 3 8" xfId="33"/>
    <cellStyle name="20% - アクセント 3 9" xfId="34"/>
    <cellStyle name="20% - アクセント 4 2" xfId="35"/>
    <cellStyle name="20% - アクセント 4 3" xfId="36"/>
    <cellStyle name="20% - アクセント 4 4" xfId="37"/>
    <cellStyle name="20% - アクセント 4 5" xfId="38"/>
    <cellStyle name="20% - アクセント 4 6" xfId="39"/>
    <cellStyle name="20% - アクセント 4 7" xfId="40"/>
    <cellStyle name="20% - アクセント 4 8" xfId="41"/>
    <cellStyle name="20% - アクセント 4 9" xfId="42"/>
    <cellStyle name="20% - アクセント 5 2" xfId="43"/>
    <cellStyle name="20% - アクセント 5 3" xfId="44"/>
    <cellStyle name="20% - アクセント 5 4" xfId="45"/>
    <cellStyle name="20% - アクセント 5 5" xfId="46"/>
    <cellStyle name="20% - アクセント 5 6" xfId="47"/>
    <cellStyle name="20% - アクセント 5 7" xfId="48"/>
    <cellStyle name="20% - アクセント 5 8" xfId="49"/>
    <cellStyle name="20% - アクセント 5 9" xfId="50"/>
    <cellStyle name="20% - アクセント 6 2" xfId="51"/>
    <cellStyle name="20% - アクセント 6 3" xfId="52"/>
    <cellStyle name="20% - アクセント 6 4" xfId="53"/>
    <cellStyle name="20% - アクセント 6 5" xfId="54"/>
    <cellStyle name="20% - アクセント 6 6" xfId="55"/>
    <cellStyle name="20% - アクセント 6 7" xfId="56"/>
    <cellStyle name="20% - アクセント 6 8" xfId="57"/>
    <cellStyle name="20% - アクセント 6 9" xfId="58"/>
    <cellStyle name="40% - Accent1" xfId="59"/>
    <cellStyle name="40% - Accent2" xfId="60"/>
    <cellStyle name="40% - Accent3" xfId="61"/>
    <cellStyle name="40% - Accent4" xfId="62"/>
    <cellStyle name="40% - Accent5" xfId="63"/>
    <cellStyle name="40% - Accent6" xfId="64"/>
    <cellStyle name="40% - アクセント 1 2" xfId="65"/>
    <cellStyle name="40% - アクセント 1 3" xfId="66"/>
    <cellStyle name="40% - アクセント 1 4" xfId="67"/>
    <cellStyle name="40% - アクセント 1 5" xfId="68"/>
    <cellStyle name="40% - アクセント 1 6" xfId="69"/>
    <cellStyle name="40% - アクセント 1 7" xfId="70"/>
    <cellStyle name="40% - アクセント 1 8" xfId="71"/>
    <cellStyle name="40% - アクセント 1 9" xfId="72"/>
    <cellStyle name="40% - アクセント 2 2" xfId="73"/>
    <cellStyle name="40% - アクセント 2 3" xfId="74"/>
    <cellStyle name="40% - アクセント 2 4" xfId="75"/>
    <cellStyle name="40% - アクセント 2 5" xfId="76"/>
    <cellStyle name="40% - アクセント 2 6" xfId="77"/>
    <cellStyle name="40% - アクセント 2 7" xfId="78"/>
    <cellStyle name="40% - アクセント 2 8" xfId="79"/>
    <cellStyle name="40% - アクセント 2 9" xfId="80"/>
    <cellStyle name="40% - アクセント 3 2" xfId="81"/>
    <cellStyle name="40% - アクセント 3 3" xfId="82"/>
    <cellStyle name="40% - アクセント 3 4" xfId="83"/>
    <cellStyle name="40% - アクセント 3 5" xfId="84"/>
    <cellStyle name="40% - アクセント 3 6" xfId="85"/>
    <cellStyle name="40% - アクセント 3 7" xfId="86"/>
    <cellStyle name="40% - アクセント 3 8" xfId="87"/>
    <cellStyle name="40% - アクセント 3 9" xfId="88"/>
    <cellStyle name="40% - アクセント 4 2" xfId="89"/>
    <cellStyle name="40% - アクセント 4 3" xfId="90"/>
    <cellStyle name="40% - アクセント 4 4" xfId="91"/>
    <cellStyle name="40% - アクセント 4 5" xfId="92"/>
    <cellStyle name="40% - アクセント 4 6" xfId="93"/>
    <cellStyle name="40% - アクセント 4 7" xfId="94"/>
    <cellStyle name="40% - アクセント 4 8" xfId="95"/>
    <cellStyle name="40% - アクセント 4 9" xfId="96"/>
    <cellStyle name="40% - アクセント 5 2" xfId="97"/>
    <cellStyle name="40% - アクセント 5 3" xfId="98"/>
    <cellStyle name="40% - アクセント 5 4" xfId="99"/>
    <cellStyle name="40% - アクセント 5 5" xfId="100"/>
    <cellStyle name="40% - アクセント 5 6" xfId="101"/>
    <cellStyle name="40% - アクセント 5 7" xfId="102"/>
    <cellStyle name="40% - アクセント 5 8" xfId="103"/>
    <cellStyle name="40% - アクセント 5 9" xfId="104"/>
    <cellStyle name="40% - アクセント 6 2" xfId="105"/>
    <cellStyle name="40% - アクセント 6 3" xfId="106"/>
    <cellStyle name="40% - アクセント 6 4" xfId="107"/>
    <cellStyle name="40% - アクセント 6 5" xfId="108"/>
    <cellStyle name="40% - アクセント 6 6" xfId="109"/>
    <cellStyle name="40% - アクセント 6 7" xfId="110"/>
    <cellStyle name="40% - アクセント 6 8" xfId="111"/>
    <cellStyle name="40% - アクセント 6 9" xfId="112"/>
    <cellStyle name="60% - Accent1" xfId="113"/>
    <cellStyle name="60% - Accent2" xfId="114"/>
    <cellStyle name="60% - Accent3" xfId="115"/>
    <cellStyle name="60% - Accent4" xfId="116"/>
    <cellStyle name="60% - Accent5" xfId="117"/>
    <cellStyle name="60% - Accent6" xfId="118"/>
    <cellStyle name="60% - アクセント 1 2" xfId="119"/>
    <cellStyle name="60% - アクセント 1 3" xfId="120"/>
    <cellStyle name="60% - アクセント 1 4" xfId="121"/>
    <cellStyle name="60% - アクセント 1 5" xfId="122"/>
    <cellStyle name="60% - アクセント 1 6" xfId="123"/>
    <cellStyle name="60% - アクセント 1 7" xfId="124"/>
    <cellStyle name="60% - アクセント 1 8" xfId="125"/>
    <cellStyle name="60% - アクセント 1 9" xfId="126"/>
    <cellStyle name="60% - アクセント 2 2" xfId="127"/>
    <cellStyle name="60% - アクセント 2 3" xfId="128"/>
    <cellStyle name="60% - アクセント 2 4" xfId="129"/>
    <cellStyle name="60% - アクセント 2 5" xfId="130"/>
    <cellStyle name="60% - アクセント 2 6" xfId="131"/>
    <cellStyle name="60% - アクセント 2 7" xfId="132"/>
    <cellStyle name="60% - アクセント 2 8" xfId="133"/>
    <cellStyle name="60% - アクセント 2 9" xfId="134"/>
    <cellStyle name="60% - アクセント 3 2" xfId="135"/>
    <cellStyle name="60% - アクセント 3 3" xfId="136"/>
    <cellStyle name="60% - アクセント 3 4" xfId="137"/>
    <cellStyle name="60% - アクセント 3 5" xfId="138"/>
    <cellStyle name="60% - アクセント 3 6" xfId="139"/>
    <cellStyle name="60% - アクセント 3 7" xfId="140"/>
    <cellStyle name="60% - アクセント 3 8" xfId="141"/>
    <cellStyle name="60% - アクセント 3 9" xfId="142"/>
    <cellStyle name="60% - アクセント 4 2" xfId="143"/>
    <cellStyle name="60% - アクセント 4 3" xfId="144"/>
    <cellStyle name="60% - アクセント 4 4" xfId="145"/>
    <cellStyle name="60% - アクセント 4 5" xfId="146"/>
    <cellStyle name="60% - アクセント 4 6" xfId="147"/>
    <cellStyle name="60% - アクセント 4 7" xfId="148"/>
    <cellStyle name="60% - アクセント 4 8" xfId="149"/>
    <cellStyle name="60% - アクセント 4 9" xfId="150"/>
    <cellStyle name="60% - アクセント 5 2" xfId="151"/>
    <cellStyle name="60% - アクセント 5 3" xfId="152"/>
    <cellStyle name="60% - アクセント 5 4" xfId="153"/>
    <cellStyle name="60% - アクセント 5 5" xfId="154"/>
    <cellStyle name="60% - アクセント 5 6" xfId="155"/>
    <cellStyle name="60% - アクセント 5 7" xfId="156"/>
    <cellStyle name="60% - アクセント 5 8" xfId="157"/>
    <cellStyle name="60% - アクセント 5 9" xfId="158"/>
    <cellStyle name="60% - アクセント 6 2" xfId="159"/>
    <cellStyle name="60% - アクセント 6 3" xfId="160"/>
    <cellStyle name="60% - アクセント 6 4" xfId="161"/>
    <cellStyle name="60% - アクセント 6 5" xfId="162"/>
    <cellStyle name="60% - アクセント 6 6" xfId="163"/>
    <cellStyle name="60% - アクセント 6 7" xfId="164"/>
    <cellStyle name="60% - アクセント 6 8" xfId="165"/>
    <cellStyle name="60% - アクセント 6 9" xfId="166"/>
    <cellStyle name="Accent1" xfId="167"/>
    <cellStyle name="Accent2" xfId="168"/>
    <cellStyle name="Accent3" xfId="169"/>
    <cellStyle name="Accent4" xfId="170"/>
    <cellStyle name="Accent5" xfId="171"/>
    <cellStyle name="Accent6" xfId="172"/>
    <cellStyle name="args.style" xfId="173"/>
    <cellStyle name="B10" xfId="174"/>
    <cellStyle name="Bad" xfId="175"/>
    <cellStyle name="Body" xfId="176"/>
    <cellStyle name="Calc Currency (0)" xfId="177"/>
    <cellStyle name="Calc Currency (0) 2" xfId="178"/>
    <cellStyle name="Calculation" xfId="179"/>
    <cellStyle name="Calculation 2" xfId="180"/>
    <cellStyle name="Calculation 2 2" xfId="181"/>
    <cellStyle name="Calculation 2 2 2" xfId="182"/>
    <cellStyle name="Calculation 2 3" xfId="183"/>
    <cellStyle name="Calculation 2 3 2" xfId="184"/>
    <cellStyle name="Calculation 2 4" xfId="185"/>
    <cellStyle name="Calculation 2 4 2" xfId="186"/>
    <cellStyle name="Calculation 2 5" xfId="187"/>
    <cellStyle name="Calculation 2 5 2" xfId="188"/>
    <cellStyle name="Calculation 2 6" xfId="189"/>
    <cellStyle name="Calculation 2 6 2" xfId="190"/>
    <cellStyle name="Calculation 2 7" xfId="191"/>
    <cellStyle name="Calculation 3" xfId="192"/>
    <cellStyle name="Calculation 3 2" xfId="193"/>
    <cellStyle name="Calculation 4" xfId="194"/>
    <cellStyle name="Check Cell" xfId="195"/>
    <cellStyle name="Column Heading" xfId="196"/>
    <cellStyle name="Comma [0]_laroux" xfId="197"/>
    <cellStyle name="Comma_laroux" xfId="198"/>
    <cellStyle name="Currency [0]_laroux" xfId="199"/>
    <cellStyle name="Currency_laroux" xfId="200"/>
    <cellStyle name="entry" xfId="201"/>
    <cellStyle name="Explanatory Text" xfId="202"/>
    <cellStyle name="Good" xfId="203"/>
    <cellStyle name="Grey" xfId="204"/>
    <cellStyle name="Head 1" xfId="205"/>
    <cellStyle name="Header1" xfId="206"/>
    <cellStyle name="Header2" xfId="207"/>
    <cellStyle name="Header2 2" xfId="208"/>
    <cellStyle name="Header2 2 2" xfId="209"/>
    <cellStyle name="Header2 2 2 2" xfId="210"/>
    <cellStyle name="Header2 2 2 3" xfId="211"/>
    <cellStyle name="Header2 2 2 4" xfId="212"/>
    <cellStyle name="Header2 2 2 5" xfId="213"/>
    <cellStyle name="Header2 2 2 6" xfId="214"/>
    <cellStyle name="Header2 2 2 7" xfId="215"/>
    <cellStyle name="Header2 2 2 7 2" xfId="216"/>
    <cellStyle name="Header2 2 3" xfId="217"/>
    <cellStyle name="Header2 2 3 2" xfId="218"/>
    <cellStyle name="Header2 2 3 3" xfId="219"/>
    <cellStyle name="Header2 3" xfId="220"/>
    <cellStyle name="Header2 3 2" xfId="221"/>
    <cellStyle name="Header2 3 2 2" xfId="222"/>
    <cellStyle name="Header2 3 2 3" xfId="223"/>
    <cellStyle name="Header2 3 2 4" xfId="224"/>
    <cellStyle name="Header2 3 2 5" xfId="225"/>
    <cellStyle name="Header2 3 2 6" xfId="226"/>
    <cellStyle name="Header2 3 2 7" xfId="227"/>
    <cellStyle name="Header2 3 2 7 2" xfId="228"/>
    <cellStyle name="Header2 3 3" xfId="229"/>
    <cellStyle name="Header2 3 4" xfId="230"/>
    <cellStyle name="Header2 3 5" xfId="231"/>
    <cellStyle name="Header2 3 6" xfId="232"/>
    <cellStyle name="Header2 3 7" xfId="233"/>
    <cellStyle name="Header2 3 8" xfId="234"/>
    <cellStyle name="Header2 3 9" xfId="235"/>
    <cellStyle name="Header2 3 9 2" xfId="236"/>
    <cellStyle name="Header2 3 9 3" xfId="237"/>
    <cellStyle name="Header2 4" xfId="238"/>
    <cellStyle name="Header2 4 2" xfId="239"/>
    <cellStyle name="Header2 4 3" xfId="240"/>
    <cellStyle name="Header2 4 4" xfId="241"/>
    <cellStyle name="Header2 4 5" xfId="242"/>
    <cellStyle name="Header2 4 6" xfId="243"/>
    <cellStyle name="Header2 4 7" xfId="244"/>
    <cellStyle name="Header2 4 7 2" xfId="245"/>
    <cellStyle name="Header2 5" xfId="246"/>
    <cellStyle name="Header2 6" xfId="247"/>
    <cellStyle name="Header2 7" xfId="248"/>
    <cellStyle name="Header2 7 2" xfId="249"/>
    <cellStyle name="Header2 7 3" xfId="250"/>
    <cellStyle name="Heading 1" xfId="251"/>
    <cellStyle name="Heading 2" xfId="252"/>
    <cellStyle name="Heading 3" xfId="253"/>
    <cellStyle name="Heading 4" xfId="254"/>
    <cellStyle name="IBM(401K)" xfId="255"/>
    <cellStyle name="Input" xfId="256"/>
    <cellStyle name="Input [yellow]" xfId="257"/>
    <cellStyle name="Input [yellow] 2" xfId="258"/>
    <cellStyle name="Input [yellow] 2 2" xfId="259"/>
    <cellStyle name="Input [yellow] 2 2 2" xfId="260"/>
    <cellStyle name="Input [yellow] 2 2 3" xfId="261"/>
    <cellStyle name="Input [yellow] 2 2 4" xfId="262"/>
    <cellStyle name="Input [yellow] 2 2 5" xfId="263"/>
    <cellStyle name="Input [yellow] 2 2 6" xfId="264"/>
    <cellStyle name="Input [yellow] 2 2 7" xfId="265"/>
    <cellStyle name="Input [yellow] 2 2 8" xfId="266"/>
    <cellStyle name="Input [yellow] 2 2 9" xfId="267"/>
    <cellStyle name="Input [yellow] 2 3" xfId="268"/>
    <cellStyle name="Input [yellow] 2 3 2" xfId="269"/>
    <cellStyle name="Input [yellow] 2 3 3" xfId="270"/>
    <cellStyle name="Input [yellow] 3" xfId="271"/>
    <cellStyle name="Input [yellow] 3 2" xfId="272"/>
    <cellStyle name="Input [yellow] 3 2 2" xfId="273"/>
    <cellStyle name="Input [yellow] 3 2 3" xfId="274"/>
    <cellStyle name="Input [yellow] 3 2 4" xfId="275"/>
    <cellStyle name="Input [yellow] 3 2 5" xfId="276"/>
    <cellStyle name="Input [yellow] 3 2 6" xfId="277"/>
    <cellStyle name="Input [yellow] 3 2 7" xfId="278"/>
    <cellStyle name="Input [yellow] 3 2 8" xfId="279"/>
    <cellStyle name="Input [yellow] 3 2 9" xfId="280"/>
    <cellStyle name="Input [yellow] 3 3" xfId="281"/>
    <cellStyle name="Input [yellow] 3 4" xfId="282"/>
    <cellStyle name="Input [yellow] 3 5" xfId="283"/>
    <cellStyle name="Input [yellow] 3 6" xfId="284"/>
    <cellStyle name="Input [yellow] 3 7" xfId="285"/>
    <cellStyle name="Input [yellow] 3 8" xfId="286"/>
    <cellStyle name="Input [yellow] 3 9" xfId="287"/>
    <cellStyle name="Input [yellow] 3 9 2" xfId="288"/>
    <cellStyle name="Input [yellow] 3 9 3" xfId="289"/>
    <cellStyle name="Input [yellow] 4" xfId="290"/>
    <cellStyle name="Input [yellow] 4 2" xfId="291"/>
    <cellStyle name="Input [yellow] 4 3" xfId="292"/>
    <cellStyle name="Input [yellow] 4 4" xfId="293"/>
    <cellStyle name="Input [yellow] 4 5" xfId="294"/>
    <cellStyle name="Input [yellow] 4 6" xfId="295"/>
    <cellStyle name="Input [yellow] 4 7" xfId="296"/>
    <cellStyle name="Input [yellow] 4 8" xfId="297"/>
    <cellStyle name="Input [yellow] 4 8 2" xfId="298"/>
    <cellStyle name="Input [yellow] 4 8 3" xfId="299"/>
    <cellStyle name="Input [yellow] 5" xfId="300"/>
    <cellStyle name="Input [yellow] 6" xfId="301"/>
    <cellStyle name="Input [yellow] 7" xfId="302"/>
    <cellStyle name="Input [yellow] 7 2" xfId="303"/>
    <cellStyle name="Input [yellow] 7 3" xfId="304"/>
    <cellStyle name="Input 10" xfId="305"/>
    <cellStyle name="Input 10 2" xfId="306"/>
    <cellStyle name="Input 11" xfId="307"/>
    <cellStyle name="Input 11 2" xfId="308"/>
    <cellStyle name="Input 12" xfId="309"/>
    <cellStyle name="Input 12 2" xfId="310"/>
    <cellStyle name="Input 13" xfId="311"/>
    <cellStyle name="Input 13 2" xfId="312"/>
    <cellStyle name="Input 14" xfId="313"/>
    <cellStyle name="Input 14 2" xfId="314"/>
    <cellStyle name="Input 15" xfId="315"/>
    <cellStyle name="Input 15 2" xfId="316"/>
    <cellStyle name="Input 16" xfId="317"/>
    <cellStyle name="Input 16 2" xfId="318"/>
    <cellStyle name="Input 17" xfId="319"/>
    <cellStyle name="Input 17 2" xfId="320"/>
    <cellStyle name="Input 18" xfId="321"/>
    <cellStyle name="Input 19" xfId="322"/>
    <cellStyle name="Input 2" xfId="323"/>
    <cellStyle name="Input 2 2" xfId="324"/>
    <cellStyle name="Input 2 2 2" xfId="325"/>
    <cellStyle name="Input 2 3" xfId="326"/>
    <cellStyle name="Input 2 3 2" xfId="327"/>
    <cellStyle name="Input 2 4" xfId="328"/>
    <cellStyle name="Input 2 4 2" xfId="329"/>
    <cellStyle name="Input 2 5" xfId="330"/>
    <cellStyle name="Input 2 5 2" xfId="331"/>
    <cellStyle name="Input 2 6" xfId="332"/>
    <cellStyle name="Input 2 6 2" xfId="333"/>
    <cellStyle name="Input 2 7" xfId="334"/>
    <cellStyle name="Input 20" xfId="335"/>
    <cellStyle name="Input 21" xfId="336"/>
    <cellStyle name="Input 22" xfId="337"/>
    <cellStyle name="Input 23" xfId="338"/>
    <cellStyle name="Input 24" xfId="339"/>
    <cellStyle name="Input 25" xfId="340"/>
    <cellStyle name="Input 26" xfId="341"/>
    <cellStyle name="Input 3" xfId="342"/>
    <cellStyle name="Input 3 2" xfId="343"/>
    <cellStyle name="Input 4" xfId="344"/>
    <cellStyle name="Input 4 2" xfId="345"/>
    <cellStyle name="Input 5" xfId="346"/>
    <cellStyle name="Input 5 2" xfId="347"/>
    <cellStyle name="Input 6" xfId="348"/>
    <cellStyle name="Input 6 2" xfId="349"/>
    <cellStyle name="Input 7" xfId="350"/>
    <cellStyle name="Input 7 2" xfId="351"/>
    <cellStyle name="Input 8" xfId="352"/>
    <cellStyle name="Input 8 2" xfId="353"/>
    <cellStyle name="Input 9" xfId="354"/>
    <cellStyle name="Input 9 2" xfId="355"/>
    <cellStyle name="J401K" xfId="356"/>
    <cellStyle name="Linked Cell" xfId="357"/>
    <cellStyle name="Millares [0]_Compra" xfId="358"/>
    <cellStyle name="Millares_Compra" xfId="359"/>
    <cellStyle name="Moneda [0]_Compra" xfId="360"/>
    <cellStyle name="Moneda_Compra" xfId="361"/>
    <cellStyle name="Neutral" xfId="362"/>
    <cellStyle name="no dec" xfId="363"/>
    <cellStyle name="Normal - Style1" xfId="364"/>
    <cellStyle name="Normal - Style1 2" xfId="365"/>
    <cellStyle name="Normal - Style1 2 2" xfId="366"/>
    <cellStyle name="Normal - Style1 2 3" xfId="367"/>
    <cellStyle name="Normal_#18-Internet" xfId="368"/>
    <cellStyle name="Note" xfId="369"/>
    <cellStyle name="Note 2" xfId="370"/>
    <cellStyle name="Note 2 2" xfId="371"/>
    <cellStyle name="Note 2 2 2" xfId="372"/>
    <cellStyle name="Note 2 2 2 2" xfId="373"/>
    <cellStyle name="Note 2 2 3" xfId="374"/>
    <cellStyle name="Note 2 2 3 2" xfId="375"/>
    <cellStyle name="Note 2 2 4" xfId="376"/>
    <cellStyle name="Note 2 2 4 2" xfId="377"/>
    <cellStyle name="Note 2 2 5" xfId="378"/>
    <cellStyle name="Note 2 2 5 2" xfId="379"/>
    <cellStyle name="Note 2 2 6" xfId="380"/>
    <cellStyle name="Note 2 2 6 2" xfId="381"/>
    <cellStyle name="Note 2 2 7" xfId="382"/>
    <cellStyle name="Note 2 3" xfId="383"/>
    <cellStyle name="Note 2 3 2" xfId="384"/>
    <cellStyle name="Note 2 4" xfId="385"/>
    <cellStyle name="Note 3" xfId="386"/>
    <cellStyle name="Note 3 2" xfId="387"/>
    <cellStyle name="Note 3 2 2" xfId="388"/>
    <cellStyle name="Note 3 2 2 2" xfId="389"/>
    <cellStyle name="Note 3 2 3" xfId="390"/>
    <cellStyle name="Note 3 2 3 2" xfId="391"/>
    <cellStyle name="Note 3 2 4" xfId="392"/>
    <cellStyle name="Note 3 2 4 2" xfId="393"/>
    <cellStyle name="Note 3 2 5" xfId="394"/>
    <cellStyle name="Note 3 2 5 2" xfId="395"/>
    <cellStyle name="Note 3 2 6" xfId="396"/>
    <cellStyle name="Note 3 2 6 2" xfId="397"/>
    <cellStyle name="Note 3 2 7" xfId="398"/>
    <cellStyle name="Note 3 3" xfId="399"/>
    <cellStyle name="Note 3 3 2" xfId="400"/>
    <cellStyle name="Note 3 4" xfId="401"/>
    <cellStyle name="Note 3 4 2" xfId="402"/>
    <cellStyle name="Note 3 5" xfId="403"/>
    <cellStyle name="Note 3 5 2" xfId="404"/>
    <cellStyle name="Note 3 6" xfId="405"/>
    <cellStyle name="Note 3 6 2" xfId="406"/>
    <cellStyle name="Note 3 7" xfId="407"/>
    <cellStyle name="Note 3 7 2" xfId="408"/>
    <cellStyle name="Note 3 8" xfId="409"/>
    <cellStyle name="Note 4" xfId="410"/>
    <cellStyle name="Note 4 2" xfId="411"/>
    <cellStyle name="Note 4 2 2" xfId="412"/>
    <cellStyle name="Note 4 3" xfId="413"/>
    <cellStyle name="Note 4 3 2" xfId="414"/>
    <cellStyle name="Note 4 4" xfId="415"/>
    <cellStyle name="Note 4 4 2" xfId="416"/>
    <cellStyle name="Note 4 5" xfId="417"/>
    <cellStyle name="Note 4 5 2" xfId="418"/>
    <cellStyle name="Note 4 6" xfId="419"/>
    <cellStyle name="Note 4 6 2" xfId="420"/>
    <cellStyle name="Note 4 7" xfId="421"/>
    <cellStyle name="Note 5" xfId="422"/>
    <cellStyle name="Note 5 2" xfId="423"/>
    <cellStyle name="Output" xfId="424"/>
    <cellStyle name="Output 2" xfId="425"/>
    <cellStyle name="Output 2 2" xfId="426"/>
    <cellStyle name="Output 2 2 2" xfId="427"/>
    <cellStyle name="Output 2 3" xfId="428"/>
    <cellStyle name="Output 2 3 2" xfId="429"/>
    <cellStyle name="Output 2 4" xfId="430"/>
    <cellStyle name="Output 2 4 2" xfId="431"/>
    <cellStyle name="Output 2 5" xfId="432"/>
    <cellStyle name="Output 2 5 2" xfId="433"/>
    <cellStyle name="Output 2 6" xfId="434"/>
    <cellStyle name="Output 2 6 2" xfId="435"/>
    <cellStyle name="Output 2 7" xfId="436"/>
    <cellStyle name="Output 3" xfId="437"/>
    <cellStyle name="Output 3 2" xfId="438"/>
    <cellStyle name="per.style" xfId="439"/>
    <cellStyle name="Percent [2]" xfId="440"/>
    <cellStyle name="price" xfId="441"/>
    <cellStyle name="PSChar" xfId="442"/>
    <cellStyle name="PSHeading" xfId="443"/>
    <cellStyle name="QDF" xfId="444"/>
    <cellStyle name="revised" xfId="445"/>
    <cellStyle name="section" xfId="446"/>
    <cellStyle name="subhead" xfId="447"/>
    <cellStyle name="title" xfId="448"/>
    <cellStyle name="Total" xfId="449"/>
    <cellStyle name="Total 2" xfId="450"/>
    <cellStyle name="Total 2 2" xfId="451"/>
    <cellStyle name="Total 2 2 2" xfId="452"/>
    <cellStyle name="Total 2 3" xfId="453"/>
    <cellStyle name="Total 2 3 2" xfId="454"/>
    <cellStyle name="Total 2 4" xfId="455"/>
    <cellStyle name="Total 2 4 2" xfId="456"/>
    <cellStyle name="Total 2 5" xfId="457"/>
    <cellStyle name="Total 2 5 2" xfId="458"/>
    <cellStyle name="Total 2 6" xfId="459"/>
    <cellStyle name="Total 2 6 2" xfId="460"/>
    <cellStyle name="Total 2 7" xfId="461"/>
    <cellStyle name="Total 3" xfId="462"/>
    <cellStyle name="Total 3 2" xfId="463"/>
    <cellStyle name="Warning Text" xfId="464"/>
    <cellStyle name="アクセント 1 2" xfId="465"/>
    <cellStyle name="アクセント 1 3" xfId="466"/>
    <cellStyle name="アクセント 1 4" xfId="467"/>
    <cellStyle name="アクセント 1 5" xfId="468"/>
    <cellStyle name="アクセント 1 6" xfId="469"/>
    <cellStyle name="アクセント 1 7" xfId="470"/>
    <cellStyle name="アクセント 1 8" xfId="471"/>
    <cellStyle name="アクセント 1 9" xfId="472"/>
    <cellStyle name="アクセント 2 2" xfId="473"/>
    <cellStyle name="アクセント 2 3" xfId="474"/>
    <cellStyle name="アクセント 2 4" xfId="475"/>
    <cellStyle name="アクセント 2 5" xfId="476"/>
    <cellStyle name="アクセント 2 6" xfId="477"/>
    <cellStyle name="アクセント 2 7" xfId="478"/>
    <cellStyle name="アクセント 2 8" xfId="479"/>
    <cellStyle name="アクセント 2 9" xfId="480"/>
    <cellStyle name="アクセント 3 2" xfId="481"/>
    <cellStyle name="アクセント 3 3" xfId="482"/>
    <cellStyle name="アクセント 3 4" xfId="483"/>
    <cellStyle name="アクセント 3 5" xfId="484"/>
    <cellStyle name="アクセント 3 6" xfId="485"/>
    <cellStyle name="アクセント 3 7" xfId="486"/>
    <cellStyle name="アクセント 3 8" xfId="487"/>
    <cellStyle name="アクセント 3 9" xfId="488"/>
    <cellStyle name="アクセント 4 2" xfId="489"/>
    <cellStyle name="アクセント 4 3" xfId="490"/>
    <cellStyle name="アクセント 4 4" xfId="491"/>
    <cellStyle name="アクセント 4 5" xfId="492"/>
    <cellStyle name="アクセント 4 6" xfId="493"/>
    <cellStyle name="アクセント 4 7" xfId="494"/>
    <cellStyle name="アクセント 4 8" xfId="495"/>
    <cellStyle name="アクセント 4 9" xfId="496"/>
    <cellStyle name="アクセント 5 2" xfId="497"/>
    <cellStyle name="アクセント 5 3" xfId="498"/>
    <cellStyle name="アクセント 5 4" xfId="499"/>
    <cellStyle name="アクセント 5 5" xfId="500"/>
    <cellStyle name="アクセント 5 6" xfId="501"/>
    <cellStyle name="アクセント 5 7" xfId="502"/>
    <cellStyle name="アクセント 5 8" xfId="503"/>
    <cellStyle name="アクセント 5 9" xfId="504"/>
    <cellStyle name="アクセント 6 2" xfId="505"/>
    <cellStyle name="アクセント 6 3" xfId="506"/>
    <cellStyle name="アクセント 6 4" xfId="507"/>
    <cellStyle name="アクセント 6 5" xfId="508"/>
    <cellStyle name="アクセント 6 6" xfId="509"/>
    <cellStyle name="アクセント 6 7" xfId="510"/>
    <cellStyle name="アクセント 6 8" xfId="511"/>
    <cellStyle name="アクセント 6 9" xfId="512"/>
    <cellStyle name="センター" xfId="513"/>
    <cellStyle name="タイトル 2" xfId="514"/>
    <cellStyle name="タイトル 3" xfId="515"/>
    <cellStyle name="タイトル 4" xfId="516"/>
    <cellStyle name="タイトル 5" xfId="517"/>
    <cellStyle name="タイトル 6" xfId="518"/>
    <cellStyle name="タイトル 7" xfId="519"/>
    <cellStyle name="タイトル 8" xfId="520"/>
    <cellStyle name="タイトル 9" xfId="521"/>
    <cellStyle name="チェック セル 2" xfId="522"/>
    <cellStyle name="チェック セル 3" xfId="523"/>
    <cellStyle name="チェック セル 4" xfId="524"/>
    <cellStyle name="チェック セル 5" xfId="525"/>
    <cellStyle name="チェック セル 6" xfId="526"/>
    <cellStyle name="チェック セル 7" xfId="527"/>
    <cellStyle name="チェック セル 8" xfId="528"/>
    <cellStyle name="チェック セル 9" xfId="529"/>
    <cellStyle name="チャート" xfId="530"/>
    <cellStyle name="どちらでもない 2" xfId="531"/>
    <cellStyle name="どちらでもない 3" xfId="532"/>
    <cellStyle name="どちらでもない 4" xfId="533"/>
    <cellStyle name="どちらでもない 5" xfId="534"/>
    <cellStyle name="どちらでもない 6" xfId="535"/>
    <cellStyle name="どちらでもない 7" xfId="536"/>
    <cellStyle name="どちらでもない 8" xfId="537"/>
    <cellStyle name="どちらでもない 9" xfId="538"/>
    <cellStyle name="パーセント 2" xfId="539"/>
    <cellStyle name="パーセント 2 2" xfId="540"/>
    <cellStyle name="パーセント 3" xfId="541"/>
    <cellStyle name="ハイパーリンク 2" xfId="542"/>
    <cellStyle name="ハイパーリンク 2 2" xfId="543"/>
    <cellStyle name="ハイパーリンク 2 3" xfId="544"/>
    <cellStyle name="ハイパーリンク 3" xfId="545"/>
    <cellStyle name="メモ 10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1092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3" xfId="1167"/>
    <cellStyle name="標準 136" xfId="1168"/>
    <cellStyle name="標準 14" xfId="1169"/>
    <cellStyle name="標準 14 2" xfId="1170"/>
    <cellStyle name="標準 14 2 2" xfId="1171"/>
    <cellStyle name="標準 14 2 3" xfId="1172"/>
    <cellStyle name="標準 14 3" xfId="1173"/>
    <cellStyle name="標準 14 4" xfId="1174"/>
    <cellStyle name="標準 15" xfId="1175"/>
    <cellStyle name="標準 15 2" xfId="1176"/>
    <cellStyle name="標準 15 2 2" xfId="1177"/>
    <cellStyle name="標準 15 2 3" xfId="1178"/>
    <cellStyle name="標準 15 3" xfId="1179"/>
    <cellStyle name="標準 15 4" xfId="1180"/>
    <cellStyle name="標準 15 5" xfId="1181"/>
    <cellStyle name="標準 15 6" xfId="1182"/>
    <cellStyle name="標準 16" xfId="1183"/>
    <cellStyle name="標準 16 2" xfId="1184"/>
    <cellStyle name="標準 16 2 2" xfId="1185"/>
    <cellStyle name="標準 16 2 3" xfId="1186"/>
    <cellStyle name="標準 16 3" xfId="1187"/>
    <cellStyle name="標準 16 4" xfId="1188"/>
    <cellStyle name="標準 16 5" xfId="1189"/>
    <cellStyle name="標準 17" xfId="1190"/>
    <cellStyle name="標準 17 2" xfId="1191"/>
    <cellStyle name="標準 17 2 2" xfId="1192"/>
    <cellStyle name="標準 17 2 3" xfId="1193"/>
    <cellStyle name="標準 17 3" xfId="1194"/>
    <cellStyle name="標準 17 4" xfId="1195"/>
    <cellStyle name="標準 17 5" xfId="1196"/>
    <cellStyle name="標準 18" xfId="1197"/>
    <cellStyle name="標準 18 2" xfId="1198"/>
    <cellStyle name="標準 18 2 2" xfId="1199"/>
    <cellStyle name="標準 18 2 3" xfId="1200"/>
    <cellStyle name="標準 18 2 4" xfId="1201"/>
    <cellStyle name="標準 18 3" xfId="1202"/>
    <cellStyle name="標準 18 4" xfId="1203"/>
    <cellStyle name="標準 18 5" xfId="1204"/>
    <cellStyle name="標準 18 6" xfId="1205"/>
    <cellStyle name="標準 19" xfId="1206"/>
    <cellStyle name="標準 19 2" xfId="1207"/>
    <cellStyle name="標準 19 3" xfId="1208"/>
    <cellStyle name="標準 2" xfId="1209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L129"/>
  <sheetViews>
    <sheetView showGridLines="0" tabSelected="1" view="pageBreakPreview" workbookViewId="0" zoomScaleNormal="55" zoomScaleSheetLayoutView="100">
      <pane activePane="bottomLeft" state="frozen" topLeftCell="A6" ySplit="5"/>
      <selection activeCell="A6" pane="bottomLeft" sqref="A6"/>
    </sheetView>
  </sheetViews>
  <sheetFormatPr defaultRowHeight="13.5"/>
  <cols>
    <col min="1" max="1" customWidth="true" style="1" width="6.25" collapsed="false"/>
    <col min="2" max="2" customWidth="true" style="1" width="33.25" collapsed="false"/>
    <col min="3" max="3" customWidth="true" style="1" width="37.375" collapsed="false"/>
    <col min="4" max="4" customWidth="true" style="1" width="5.375" collapsed="false"/>
    <col min="5" max="5" customWidth="true" style="1" width="26.875" collapsed="false"/>
    <col min="6" max="6" customWidth="true" style="1" width="5.375" collapsed="false"/>
    <col min="7" max="7" customWidth="true" style="1" width="26.875" collapsed="false"/>
    <col min="8" max="8" customWidth="true" style="1" width="5.375" collapsed="false"/>
    <col min="9" max="9" customWidth="true" style="1" width="26.875" collapsed="false"/>
    <col min="10" max="10" customWidth="true" style="1" width="5.375" collapsed="false"/>
    <col min="11" max="11" customWidth="true" style="1" width="26.875" collapsed="false"/>
    <col min="12" max="12" customWidth="true" style="1" width="9.0" collapsed="false"/>
    <col min="13" max="16384" style="1" width="9.0" collapsed="false"/>
  </cols>
  <sheetData>
    <row customHeight="1" ht="30" r="1" spans="1:11">
      <c r="A1" s="14" t="s">
        <v>0</v>
      </c>
      <c r="B1" s="14"/>
      <c r="C1" s="14"/>
      <c r="D1" s="2"/>
      <c r="E1" s="2"/>
      <c r="F1" s="2"/>
      <c r="G1" s="2"/>
      <c r="H1" s="2"/>
      <c r="I1" s="2"/>
      <c r="J1" s="2"/>
      <c r="K1" s="2"/>
    </row>
    <row customHeight="1" ht="30" r="2" spans="1:11">
      <c r="A2" s="14" t="s">
        <v>1</v>
      </c>
      <c r="B2" s="14"/>
      <c r="C2" s="14"/>
      <c r="D2" s="2"/>
      <c r="E2" s="2"/>
      <c r="F2" s="2"/>
      <c r="G2" s="2"/>
      <c r="H2" s="2"/>
      <c r="I2" s="2"/>
      <c r="J2" s="2"/>
      <c r="K2" s="2"/>
    </row>
    <row customHeight="1" ht="17.100000000000001" r="3" spans="1:11">
      <c r="A3" s="10" t="s">
        <v>2</v>
      </c>
      <c r="B3" s="3"/>
      <c r="C3" s="3"/>
      <c r="D3" s="2"/>
      <c r="E3" s="2"/>
      <c r="F3" s="2"/>
      <c r="G3" s="2"/>
      <c r="H3" s="2"/>
      <c r="I3" s="2"/>
      <c r="J3" s="2"/>
      <c r="K3" s="4" t="s">
        <v>3</v>
      </c>
    </row>
    <row customHeight="1" ht="17.100000000000001" r="4" spans="1:11">
      <c r="A4" s="5" t="s">
        <v>4</v>
      </c>
      <c r="B4" s="15" t="s">
        <v>5</v>
      </c>
      <c r="C4" s="15" t="s">
        <v>6</v>
      </c>
      <c r="D4" s="11" t="s">
        <v>7</v>
      </c>
      <c r="E4" s="11"/>
      <c r="F4" s="11" t="s">
        <v>8</v>
      </c>
      <c r="G4" s="11"/>
      <c r="H4" s="11" t="s">
        <v>9</v>
      </c>
      <c r="I4" s="11"/>
      <c r="J4" s="11" t="s">
        <v>10</v>
      </c>
      <c r="K4" s="11"/>
    </row>
    <row customHeight="1" ht="17.100000000000001" r="5" spans="1:11">
      <c r="A5" s="5" t="s">
        <v>11</v>
      </c>
      <c r="B5" s="16"/>
      <c r="C5" s="16"/>
      <c r="D5" s="11" t="s">
        <v>12</v>
      </c>
      <c r="E5" s="11"/>
      <c r="F5" s="11" t="s">
        <v>13</v>
      </c>
      <c r="G5" s="11"/>
      <c r="H5" s="11" t="s">
        <v>14</v>
      </c>
      <c r="I5" s="11"/>
      <c r="J5" s="12" t="s">
        <v>15</v>
      </c>
      <c r="K5" s="13"/>
    </row>
    <row customHeight="1" ht="13.5" r="6" spans="1:11">
      <c r="A6" s="6" t="s">
        <v>16</v>
      </c>
      <c r="B6" s="7" t="s">
        <v>17</v>
      </c>
      <c r="C6" s="7" t="s">
        <v>18</v>
      </c>
      <c r="D6" s="8" t="s">
        <v>19</v>
      </c>
      <c r="E6" s="9" t="str">
        <f>"－"</f>
        <v>－</v>
      </c>
      <c r="F6" s="8" t="s">
        <v>19</v>
      </c>
      <c r="G6" s="9" t="str">
        <f>"－"</f>
        <v>－</v>
      </c>
      <c r="H6" s="8" t="s">
        <v>19</v>
      </c>
      <c r="I6" s="9" t="str">
        <f>"－"</f>
        <v>－</v>
      </c>
      <c r="J6" s="8" t="s">
        <v>19</v>
      </c>
      <c r="K6" s="9" t="str">
        <f>"－"</f>
        <v>－</v>
      </c>
    </row>
    <row r="7">
      <c r="A7" s="6" t="s">
        <v>20</v>
      </c>
      <c r="B7" s="7" t="s">
        <v>17</v>
      </c>
      <c r="C7" s="7" t="s">
        <v>18</v>
      </c>
      <c r="D7" s="8"/>
      <c r="E7" s="9" t="str">
        <f>"－"</f>
        <v>－</v>
      </c>
      <c r="F7" s="8"/>
      <c r="G7" s="9" t="str">
        <f>"－"</f>
        <v>－</v>
      </c>
      <c r="H7" s="8"/>
      <c r="I7" s="9" t="str">
        <f>"－"</f>
        <v>－</v>
      </c>
      <c r="J7" s="8"/>
      <c r="K7" s="9" t="str">
        <f>"－"</f>
        <v>－</v>
      </c>
    </row>
    <row r="8">
      <c r="A8" s="6" t="s">
        <v>21</v>
      </c>
      <c r="B8" s="7" t="s">
        <v>17</v>
      </c>
      <c r="C8" s="7" t="s">
        <v>18</v>
      </c>
      <c r="D8" s="8"/>
      <c r="E8" s="9"/>
      <c r="F8" s="8"/>
      <c r="G8" s="9"/>
      <c r="H8" s="8"/>
      <c r="I8" s="9"/>
      <c r="J8" s="8"/>
      <c r="K8" s="9"/>
    </row>
    <row r="9">
      <c r="A9" s="6" t="s">
        <v>22</v>
      </c>
      <c r="B9" s="7" t="s">
        <v>17</v>
      </c>
      <c r="C9" s="7" t="s">
        <v>18</v>
      </c>
      <c r="D9" s="8"/>
      <c r="E9" s="9"/>
      <c r="F9" s="8"/>
      <c r="G9" s="9"/>
      <c r="H9" s="8"/>
      <c r="I9" s="9"/>
      <c r="J9" s="8"/>
      <c r="K9" s="9"/>
    </row>
    <row r="10">
      <c r="A10" s="6" t="s">
        <v>23</v>
      </c>
      <c r="B10" s="7" t="s">
        <v>17</v>
      </c>
      <c r="C10" s="7" t="s">
        <v>18</v>
      </c>
      <c r="D10" s="8"/>
      <c r="E10" s="9" t="str">
        <f>"－"</f>
        <v>－</v>
      </c>
      <c r="F10" s="8"/>
      <c r="G10" s="9" t="str">
        <f>"－"</f>
        <v>－</v>
      </c>
      <c r="H10" s="8"/>
      <c r="I10" s="9" t="str">
        <f>"－"</f>
        <v>－</v>
      </c>
      <c r="J10" s="8"/>
      <c r="K10" s="9" t="str">
        <f>"－"</f>
        <v>－</v>
      </c>
    </row>
    <row r="11">
      <c r="A11" s="6" t="s">
        <v>24</v>
      </c>
      <c r="B11" s="7" t="s">
        <v>17</v>
      </c>
      <c r="C11" s="7" t="s">
        <v>18</v>
      </c>
      <c r="D11" s="8"/>
      <c r="E11" s="9" t="str">
        <f>"－"</f>
        <v>－</v>
      </c>
      <c r="F11" s="8"/>
      <c r="G11" s="9" t="str">
        <f>"－"</f>
        <v>－</v>
      </c>
      <c r="H11" s="8"/>
      <c r="I11" s="9" t="str">
        <f>"－"</f>
        <v>－</v>
      </c>
      <c r="J11" s="8"/>
      <c r="K11" s="9" t="str">
        <f>"－"</f>
        <v>－</v>
      </c>
    </row>
    <row r="12">
      <c r="A12" s="6" t="s">
        <v>25</v>
      </c>
      <c r="B12" s="7" t="s">
        <v>17</v>
      </c>
      <c r="C12" s="7" t="s">
        <v>18</v>
      </c>
      <c r="D12" s="8"/>
      <c r="E12" s="9" t="str">
        <f>"－"</f>
        <v>－</v>
      </c>
      <c r="F12" s="8"/>
      <c r="G12" s="9" t="str">
        <f>"－"</f>
        <v>－</v>
      </c>
      <c r="H12" s="8"/>
      <c r="I12" s="9" t="str">
        <f>"－"</f>
        <v>－</v>
      </c>
      <c r="J12" s="8"/>
      <c r="K12" s="9" t="str">
        <f>"－"</f>
        <v>－</v>
      </c>
    </row>
    <row r="13">
      <c r="A13" s="6" t="s">
        <v>26</v>
      </c>
      <c r="B13" s="7" t="s">
        <v>17</v>
      </c>
      <c r="C13" s="7" t="s">
        <v>18</v>
      </c>
      <c r="D13" s="8"/>
      <c r="E13" s="9" t="str">
        <f>"－"</f>
        <v>－</v>
      </c>
      <c r="F13" s="8"/>
      <c r="G13" s="9" t="str">
        <f>"－"</f>
        <v>－</v>
      </c>
      <c r="H13" s="8"/>
      <c r="I13" s="9" t="str">
        <f>"－"</f>
        <v>－</v>
      </c>
      <c r="J13" s="8"/>
      <c r="K13" s="9" t="str">
        <f>"－"</f>
        <v>－</v>
      </c>
    </row>
    <row r="14">
      <c r="A14" s="6" t="s">
        <v>27</v>
      </c>
      <c r="B14" s="7" t="s">
        <v>17</v>
      </c>
      <c r="C14" s="7" t="s">
        <v>18</v>
      </c>
      <c r="D14" s="8"/>
      <c r="E14" s="9" t="str">
        <f>"－"</f>
        <v>－</v>
      </c>
      <c r="F14" s="8"/>
      <c r="G14" s="9" t="str">
        <f>"－"</f>
        <v>－</v>
      </c>
      <c r="H14" s="8"/>
      <c r="I14" s="9" t="str">
        <f>"－"</f>
        <v>－</v>
      </c>
      <c r="J14" s="8"/>
      <c r="K14" s="9" t="str">
        <f>"－"</f>
        <v>－</v>
      </c>
    </row>
    <row r="15">
      <c r="A15" s="6" t="s">
        <v>28</v>
      </c>
      <c r="B15" s="7" t="s">
        <v>17</v>
      </c>
      <c r="C15" s="7" t="s">
        <v>18</v>
      </c>
      <c r="D15" s="8"/>
      <c r="E15" s="9"/>
      <c r="F15" s="8"/>
      <c r="G15" s="9"/>
      <c r="H15" s="8"/>
      <c r="I15" s="9"/>
      <c r="J15" s="8"/>
      <c r="K15" s="9"/>
    </row>
    <row r="16">
      <c r="A16" s="6" t="s">
        <v>29</v>
      </c>
      <c r="B16" s="7" t="s">
        <v>17</v>
      </c>
      <c r="C16" s="7" t="s">
        <v>18</v>
      </c>
      <c r="D16" s="8"/>
      <c r="E16" s="9"/>
      <c r="F16" s="8"/>
      <c r="G16" s="9"/>
      <c r="H16" s="8"/>
      <c r="I16" s="9"/>
      <c r="J16" s="8"/>
      <c r="K16" s="9"/>
    </row>
    <row r="17">
      <c r="A17" s="6" t="s">
        <v>30</v>
      </c>
      <c r="B17" s="7" t="s">
        <v>17</v>
      </c>
      <c r="C17" s="7" t="s">
        <v>18</v>
      </c>
      <c r="D17" s="8"/>
      <c r="E17" s="9" t="str">
        <f>"－"</f>
        <v>－</v>
      </c>
      <c r="F17" s="8"/>
      <c r="G17" s="9" t="str">
        <f>"－"</f>
        <v>－</v>
      </c>
      <c r="H17" s="8"/>
      <c r="I17" s="9" t="str">
        <f>"－"</f>
        <v>－</v>
      </c>
      <c r="J17" s="8"/>
      <c r="K17" s="9" t="str">
        <f>"－"</f>
        <v>－</v>
      </c>
    </row>
    <row r="18">
      <c r="A18" s="6" t="s">
        <v>31</v>
      </c>
      <c r="B18" s="7" t="s">
        <v>17</v>
      </c>
      <c r="C18" s="7" t="s">
        <v>18</v>
      </c>
      <c r="D18" s="8"/>
      <c r="E18" s="9" t="str">
        <f>"－"</f>
        <v>－</v>
      </c>
      <c r="F18" s="8"/>
      <c r="G18" s="9" t="str">
        <f>"－"</f>
        <v>－</v>
      </c>
      <c r="H18" s="8"/>
      <c r="I18" s="9" t="str">
        <f>"－"</f>
        <v>－</v>
      </c>
      <c r="J18" s="8"/>
      <c r="K18" s="9" t="str">
        <f>"－"</f>
        <v>－</v>
      </c>
    </row>
    <row r="19">
      <c r="A19" s="6" t="s">
        <v>32</v>
      </c>
      <c r="B19" s="7" t="s">
        <v>17</v>
      </c>
      <c r="C19" s="7" t="s">
        <v>18</v>
      </c>
      <c r="D19" s="8"/>
      <c r="E19" s="9" t="str">
        <f>"－"</f>
        <v>－</v>
      </c>
      <c r="F19" s="8"/>
      <c r="G19" s="9" t="str">
        <f>"－"</f>
        <v>－</v>
      </c>
      <c r="H19" s="8"/>
      <c r="I19" s="9" t="str">
        <f>"－"</f>
        <v>－</v>
      </c>
      <c r="J19" s="8"/>
      <c r="K19" s="9" t="str">
        <f>"－"</f>
        <v>－</v>
      </c>
    </row>
    <row r="20">
      <c r="A20" s="6" t="s">
        <v>33</v>
      </c>
      <c r="B20" s="7" t="s">
        <v>17</v>
      </c>
      <c r="C20" s="7" t="s">
        <v>18</v>
      </c>
      <c r="D20" s="8"/>
      <c r="E20" s="9" t="str">
        <f>"－"</f>
        <v>－</v>
      </c>
      <c r="F20" s="8"/>
      <c r="G20" s="9" t="str">
        <f>"－"</f>
        <v>－</v>
      </c>
      <c r="H20" s="8"/>
      <c r="I20" s="9" t="str">
        <f>"－"</f>
        <v>－</v>
      </c>
      <c r="J20" s="8"/>
      <c r="K20" s="9" t="str">
        <f>"－"</f>
        <v>－</v>
      </c>
    </row>
    <row r="21">
      <c r="A21" s="6" t="s">
        <v>34</v>
      </c>
      <c r="B21" s="7" t="s">
        <v>17</v>
      </c>
      <c r="C21" s="7" t="s">
        <v>18</v>
      </c>
      <c r="D21" s="8"/>
      <c r="E21" s="9" t="str">
        <f>"－"</f>
        <v>－</v>
      </c>
      <c r="F21" s="8"/>
      <c r="G21" s="9" t="str">
        <f>"－"</f>
        <v>－</v>
      </c>
      <c r="H21" s="8"/>
      <c r="I21" s="9" t="str">
        <f>"－"</f>
        <v>－</v>
      </c>
      <c r="J21" s="8"/>
      <c r="K21" s="9" t="str">
        <f>"－"</f>
        <v>－</v>
      </c>
    </row>
    <row r="22">
      <c r="A22" s="6" t="s">
        <v>35</v>
      </c>
      <c r="B22" s="7" t="s">
        <v>17</v>
      </c>
      <c r="C22" s="7" t="s">
        <v>18</v>
      </c>
      <c r="D22" s="8"/>
      <c r="E22" s="9"/>
      <c r="F22" s="8"/>
      <c r="G22" s="9"/>
      <c r="H22" s="8"/>
      <c r="I22" s="9"/>
      <c r="J22" s="8"/>
      <c r="K22" s="9"/>
    </row>
    <row r="23">
      <c r="A23" s="6" t="s">
        <v>36</v>
      </c>
      <c r="B23" s="7" t="s">
        <v>17</v>
      </c>
      <c r="C23" s="7" t="s">
        <v>18</v>
      </c>
      <c r="D23" s="8"/>
      <c r="E23" s="9"/>
      <c r="F23" s="8"/>
      <c r="G23" s="9"/>
      <c r="H23" s="8"/>
      <c r="I23" s="9"/>
      <c r="J23" s="8"/>
      <c r="K23" s="9"/>
    </row>
    <row r="24">
      <c r="A24" s="6" t="s">
        <v>37</v>
      </c>
      <c r="B24" s="7" t="s">
        <v>17</v>
      </c>
      <c r="C24" s="7" t="s">
        <v>18</v>
      </c>
      <c r="D24" s="8"/>
      <c r="E24" s="9" t="str">
        <f>"－"</f>
        <v>－</v>
      </c>
      <c r="F24" s="8"/>
      <c r="G24" s="9" t="str">
        <f>"－"</f>
        <v>－</v>
      </c>
      <c r="H24" s="8"/>
      <c r="I24" s="9" t="str">
        <f>"－"</f>
        <v>－</v>
      </c>
      <c r="J24" s="8"/>
      <c r="K24" s="9" t="str">
        <f>"－"</f>
        <v>－</v>
      </c>
    </row>
    <row r="25">
      <c r="A25" s="6" t="s">
        <v>38</v>
      </c>
      <c r="B25" s="7" t="s">
        <v>17</v>
      </c>
      <c r="C25" s="7" t="s">
        <v>18</v>
      </c>
      <c r="D25" s="8"/>
      <c r="E25" s="9" t="str">
        <f>"－"</f>
        <v>－</v>
      </c>
      <c r="F25" s="8"/>
      <c r="G25" s="9" t="str">
        <f>"－"</f>
        <v>－</v>
      </c>
      <c r="H25" s="8"/>
      <c r="I25" s="9" t="str">
        <f>"－"</f>
        <v>－</v>
      </c>
      <c r="J25" s="8"/>
      <c r="K25" s="9" t="str">
        <f>"－"</f>
        <v>－</v>
      </c>
    </row>
    <row r="26">
      <c r="A26" s="6" t="s">
        <v>39</v>
      </c>
      <c r="B26" s="7" t="s">
        <v>17</v>
      </c>
      <c r="C26" s="7" t="s">
        <v>18</v>
      </c>
      <c r="D26" s="8"/>
      <c r="E26" s="9" t="str">
        <f>"－"</f>
        <v>－</v>
      </c>
      <c r="F26" s="8"/>
      <c r="G26" s="9" t="str">
        <f>"－"</f>
        <v>－</v>
      </c>
      <c r="H26" s="8"/>
      <c r="I26" s="9" t="str">
        <f>"－"</f>
        <v>－</v>
      </c>
      <c r="J26" s="8"/>
      <c r="K26" s="9" t="str">
        <f>"－"</f>
        <v>－</v>
      </c>
    </row>
    <row r="27">
      <c r="A27" s="6" t="s">
        <v>40</v>
      </c>
      <c r="B27" s="7" t="s">
        <v>17</v>
      </c>
      <c r="C27" s="7" t="s">
        <v>18</v>
      </c>
      <c r="D27" s="8"/>
      <c r="E27" s="9" t="str">
        <f>"－"</f>
        <v>－</v>
      </c>
      <c r="F27" s="8"/>
      <c r="G27" s="9" t="str">
        <f>"－"</f>
        <v>－</v>
      </c>
      <c r="H27" s="8"/>
      <c r="I27" s="9" t="str">
        <f>"－"</f>
        <v>－</v>
      </c>
      <c r="J27" s="8"/>
      <c r="K27" s="9" t="str">
        <f>"－"</f>
        <v>－</v>
      </c>
    </row>
    <row r="28">
      <c r="A28" s="6" t="s">
        <v>41</v>
      </c>
      <c r="B28" s="7" t="s">
        <v>17</v>
      </c>
      <c r="C28" s="7" t="s">
        <v>18</v>
      </c>
      <c r="D28" s="8"/>
      <c r="E28" s="9" t="str">
        <f>"－"</f>
        <v>－</v>
      </c>
      <c r="F28" s="8"/>
      <c r="G28" s="9" t="str">
        <f>"－"</f>
        <v>－</v>
      </c>
      <c r="H28" s="8"/>
      <c r="I28" s="9" t="str">
        <f>"－"</f>
        <v>－</v>
      </c>
      <c r="J28" s="8"/>
      <c r="K28" s="9" t="str">
        <f>"－"</f>
        <v>－</v>
      </c>
    </row>
    <row r="29">
      <c r="A29" s="6" t="s">
        <v>42</v>
      </c>
      <c r="B29" s="7" t="s">
        <v>17</v>
      </c>
      <c r="C29" s="7" t="s">
        <v>18</v>
      </c>
      <c r="D29" s="8"/>
      <c r="E29" s="9"/>
      <c r="F29" s="8"/>
      <c r="G29" s="9"/>
      <c r="H29" s="8"/>
      <c r="I29" s="9"/>
      <c r="J29" s="8"/>
      <c r="K29" s="9"/>
    </row>
    <row r="30">
      <c r="A30" s="6" t="s">
        <v>43</v>
      </c>
      <c r="B30" s="7" t="s">
        <v>17</v>
      </c>
      <c r="C30" s="7" t="s">
        <v>18</v>
      </c>
      <c r="D30" s="8"/>
      <c r="E30" s="9"/>
      <c r="F30" s="8"/>
      <c r="G30" s="9"/>
      <c r="H30" s="8"/>
      <c r="I30" s="9"/>
      <c r="J30" s="8"/>
      <c r="K30" s="9"/>
    </row>
    <row r="31">
      <c r="A31" s="6" t="s">
        <v>44</v>
      </c>
      <c r="B31" s="7" t="s">
        <v>17</v>
      </c>
      <c r="C31" s="7" t="s">
        <v>18</v>
      </c>
      <c r="D31" s="8"/>
      <c r="E31" s="9" t="str">
        <f>"－"</f>
        <v>－</v>
      </c>
      <c r="F31" s="8"/>
      <c r="G31" s="9" t="str">
        <f>"－"</f>
        <v>－</v>
      </c>
      <c r="H31" s="8"/>
      <c r="I31" s="9" t="str">
        <f>"－"</f>
        <v>－</v>
      </c>
      <c r="J31" s="8"/>
      <c r="K31" s="9" t="str">
        <f>"－"</f>
        <v>－</v>
      </c>
    </row>
    <row r="32">
      <c r="A32" s="6" t="s">
        <v>45</v>
      </c>
      <c r="B32" s="7" t="s">
        <v>17</v>
      </c>
      <c r="C32" s="7" t="s">
        <v>18</v>
      </c>
      <c r="D32" s="8"/>
      <c r="E32" s="9" t="str">
        <f>"－"</f>
        <v>－</v>
      </c>
      <c r="F32" s="8"/>
      <c r="G32" s="9" t="str">
        <f>"－"</f>
        <v>－</v>
      </c>
      <c r="H32" s="8"/>
      <c r="I32" s="9" t="str">
        <f>"－"</f>
        <v>－</v>
      </c>
      <c r="J32" s="8"/>
      <c r="K32" s="9" t="str">
        <f>"－"</f>
        <v>－</v>
      </c>
    </row>
    <row r="33">
      <c r="A33" s="6" t="s">
        <v>46</v>
      </c>
      <c r="B33" s="7" t="s">
        <v>17</v>
      </c>
      <c r="C33" s="7" t="s">
        <v>18</v>
      </c>
      <c r="D33" s="8"/>
      <c r="E33" s="9" t="str">
        <f>"－"</f>
        <v>－</v>
      </c>
      <c r="F33" s="8"/>
      <c r="G33" s="9" t="str">
        <f>"－"</f>
        <v>－</v>
      </c>
      <c r="H33" s="8"/>
      <c r="I33" s="9" t="str">
        <f>"－"</f>
        <v>－</v>
      </c>
      <c r="J33" s="8"/>
      <c r="K33" s="9" t="str">
        <f>"－"</f>
        <v>－</v>
      </c>
    </row>
    <row r="34">
      <c r="A34" s="6" t="s">
        <v>47</v>
      </c>
      <c r="B34" s="7" t="s">
        <v>17</v>
      </c>
      <c r="C34" s="7" t="s">
        <v>18</v>
      </c>
      <c r="D34" s="8"/>
      <c r="E34" s="9" t="str">
        <f>"－"</f>
        <v>－</v>
      </c>
      <c r="F34" s="8"/>
      <c r="G34" s="9" t="str">
        <f>"－"</f>
        <v>－</v>
      </c>
      <c r="H34" s="8"/>
      <c r="I34" s="9" t="str">
        <f>"－"</f>
        <v>－</v>
      </c>
      <c r="J34" s="8"/>
      <c r="K34" s="9" t="str">
        <f>"－"</f>
        <v>－</v>
      </c>
    </row>
    <row r="35">
      <c r="A35" s="6" t="s">
        <v>48</v>
      </c>
      <c r="B35" s="7" t="s">
        <v>17</v>
      </c>
      <c r="C35" s="7" t="s">
        <v>18</v>
      </c>
      <c r="D35" s="8"/>
      <c r="E35" s="9" t="str">
        <f>"－"</f>
        <v>－</v>
      </c>
      <c r="F35" s="8"/>
      <c r="G35" s="9" t="str">
        <f>"－"</f>
        <v>－</v>
      </c>
      <c r="H35" s="8"/>
      <c r="I35" s="9" t="str">
        <f>"－"</f>
        <v>－</v>
      </c>
      <c r="J35" s="8"/>
      <c r="K35" s="9" t="str">
        <f>"－"</f>
        <v>－</v>
      </c>
    </row>
    <row r="36">
      <c r="A36" s="6" t="s">
        <v>49</v>
      </c>
      <c r="B36" s="7" t="s">
        <v>17</v>
      </c>
      <c r="C36" s="7" t="s">
        <v>18</v>
      </c>
      <c r="D36" s="8"/>
      <c r="E36" s="9"/>
      <c r="F36" s="8"/>
      <c r="G36" s="9"/>
      <c r="H36" s="8"/>
      <c r="I36" s="9"/>
      <c r="J36" s="8"/>
      <c r="K36" s="9"/>
    </row>
    <row r="37">
      <c r="A37" s="6" t="s">
        <v>16</v>
      </c>
      <c r="B37" s="7" t="s">
        <v>50</v>
      </c>
      <c r="C37" s="7" t="s">
        <v>51</v>
      </c>
      <c r="D37" s="8"/>
      <c r="E37" s="9" t="n">
        <f>31308</f>
        <v>31308.0</v>
      </c>
      <c r="F37" s="8"/>
      <c r="G37" s="9" t="n">
        <f>4659480460000</f>
        <v>4.65948046E12</v>
      </c>
      <c r="H37" s="8"/>
      <c r="I37" s="9" t="n">
        <f>6932</f>
        <v>6932.0</v>
      </c>
      <c r="J37" s="8"/>
      <c r="K37" s="9" t="n">
        <f>139214</f>
        <v>139214.0</v>
      </c>
    </row>
    <row r="38">
      <c r="A38" s="6" t="s">
        <v>20</v>
      </c>
      <c r="B38" s="7" t="s">
        <v>50</v>
      </c>
      <c r="C38" s="7" t="s">
        <v>51</v>
      </c>
      <c r="D38" s="8"/>
      <c r="E38" s="9" t="n">
        <f>38149</f>
        <v>38149.0</v>
      </c>
      <c r="F38" s="8"/>
      <c r="G38" s="9" t="n">
        <f>5680031960000</f>
        <v>5.68003196E12</v>
      </c>
      <c r="H38" s="8"/>
      <c r="I38" s="9" t="n">
        <f>12147</f>
        <v>12147.0</v>
      </c>
      <c r="J38" s="8"/>
      <c r="K38" s="9" t="n">
        <f>139909</f>
        <v>139909.0</v>
      </c>
    </row>
    <row r="39">
      <c r="A39" s="6" t="s">
        <v>21</v>
      </c>
      <c r="B39" s="7" t="s">
        <v>50</v>
      </c>
      <c r="C39" s="7" t="s">
        <v>51</v>
      </c>
      <c r="D39" s="8"/>
      <c r="E39" s="9"/>
      <c r="F39" s="8"/>
      <c r="G39" s="9"/>
      <c r="H39" s="8"/>
      <c r="I39" s="9"/>
      <c r="J39" s="8"/>
      <c r="K39" s="9"/>
    </row>
    <row r="40">
      <c r="A40" s="6" t="s">
        <v>22</v>
      </c>
      <c r="B40" s="7" t="s">
        <v>50</v>
      </c>
      <c r="C40" s="7" t="s">
        <v>51</v>
      </c>
      <c r="D40" s="8"/>
      <c r="E40" s="9"/>
      <c r="F40" s="8"/>
      <c r="G40" s="9"/>
      <c r="H40" s="8"/>
      <c r="I40" s="9"/>
      <c r="J40" s="8"/>
      <c r="K40" s="9"/>
    </row>
    <row r="41">
      <c r="A41" s="6" t="s">
        <v>23</v>
      </c>
      <c r="B41" s="7" t="s">
        <v>50</v>
      </c>
      <c r="C41" s="7" t="s">
        <v>51</v>
      </c>
      <c r="D41" s="8"/>
      <c r="E41" s="9" t="n">
        <f>48268</f>
        <v>48268.0</v>
      </c>
      <c r="F41" s="8"/>
      <c r="G41" s="9" t="n">
        <f>7175003855000</f>
        <v>7.175003855E12</v>
      </c>
      <c r="H41" s="8"/>
      <c r="I41" s="9" t="n">
        <f>19858</f>
        <v>19858.0</v>
      </c>
      <c r="J41" s="8"/>
      <c r="K41" s="9" t="n">
        <f>143725</f>
        <v>143725.0</v>
      </c>
    </row>
    <row r="42">
      <c r="A42" s="6" t="s">
        <v>24</v>
      </c>
      <c r="B42" s="7" t="s">
        <v>50</v>
      </c>
      <c r="C42" s="7" t="s">
        <v>51</v>
      </c>
      <c r="D42" s="8"/>
      <c r="E42" s="9" t="n">
        <f>65980</f>
        <v>65980.0</v>
      </c>
      <c r="F42" s="8"/>
      <c r="G42" s="9" t="n">
        <f>9796139847500</f>
        <v>9.7961398475E12</v>
      </c>
      <c r="H42" s="8"/>
      <c r="I42" s="9" t="n">
        <f>25200</f>
        <v>25200.0</v>
      </c>
      <c r="J42" s="8"/>
      <c r="K42" s="9" t="n">
        <f>148070</f>
        <v>148070.0</v>
      </c>
    </row>
    <row r="43">
      <c r="A43" s="6" t="s">
        <v>25</v>
      </c>
      <c r="B43" s="7" t="s">
        <v>50</v>
      </c>
      <c r="C43" s="7" t="s">
        <v>51</v>
      </c>
      <c r="D43" s="8"/>
      <c r="E43" s="9" t="n">
        <f>100952</f>
        <v>100952.0</v>
      </c>
      <c r="F43" s="8"/>
      <c r="G43" s="9" t="n">
        <f>14998834320500</f>
        <v>1.49988343205E13</v>
      </c>
      <c r="H43" s="8"/>
      <c r="I43" s="9" t="n">
        <f>52865</f>
        <v>52865.0</v>
      </c>
      <c r="J43" s="8"/>
      <c r="K43" s="9" t="n">
        <f>154027</f>
        <v>154027.0</v>
      </c>
    </row>
    <row r="44">
      <c r="A44" s="6" t="s">
        <v>26</v>
      </c>
      <c r="B44" s="7" t="s">
        <v>50</v>
      </c>
      <c r="C44" s="7" t="s">
        <v>51</v>
      </c>
      <c r="D44" s="8" t="s">
        <v>52</v>
      </c>
      <c r="E44" s="9" t="n">
        <f>135192</f>
        <v>135192.0</v>
      </c>
      <c r="F44" s="8" t="s">
        <v>52</v>
      </c>
      <c r="G44" s="9" t="n">
        <f>20108768737400</f>
        <v>2.01087687374E13</v>
      </c>
      <c r="H44" s="8" t="s">
        <v>52</v>
      </c>
      <c r="I44" s="9" t="n">
        <f>78207</f>
        <v>78207.0</v>
      </c>
      <c r="J44" s="8" t="s">
        <v>52</v>
      </c>
      <c r="K44" s="9" t="n">
        <f>187649</f>
        <v>187649.0</v>
      </c>
    </row>
    <row r="45">
      <c r="A45" s="6" t="s">
        <v>27</v>
      </c>
      <c r="B45" s="7" t="s">
        <v>50</v>
      </c>
      <c r="C45" s="7" t="s">
        <v>51</v>
      </c>
      <c r="D45" s="8"/>
      <c r="E45" s="9" t="n">
        <f>91423</f>
        <v>91423.0</v>
      </c>
      <c r="F45" s="8"/>
      <c r="G45" s="9" t="n">
        <f>13586701643300</f>
        <v>1.35867016433E13</v>
      </c>
      <c r="H45" s="8"/>
      <c r="I45" s="9" t="n">
        <f>47984</f>
        <v>47984.0</v>
      </c>
      <c r="J45" s="8"/>
      <c r="K45" s="9" t="n">
        <f>166881</f>
        <v>166881.0</v>
      </c>
    </row>
    <row r="46">
      <c r="A46" s="6" t="s">
        <v>28</v>
      </c>
      <c r="B46" s="7" t="s">
        <v>50</v>
      </c>
      <c r="C46" s="7" t="s">
        <v>51</v>
      </c>
      <c r="D46" s="8"/>
      <c r="E46" s="9"/>
      <c r="F46" s="8"/>
      <c r="G46" s="9"/>
      <c r="H46" s="8"/>
      <c r="I46" s="9"/>
      <c r="J46" s="8"/>
      <c r="K46" s="9"/>
    </row>
    <row r="47">
      <c r="A47" s="6" t="s">
        <v>29</v>
      </c>
      <c r="B47" s="7" t="s">
        <v>50</v>
      </c>
      <c r="C47" s="7" t="s">
        <v>51</v>
      </c>
      <c r="D47" s="8"/>
      <c r="E47" s="9"/>
      <c r="F47" s="8"/>
      <c r="G47" s="9"/>
      <c r="H47" s="8"/>
      <c r="I47" s="9"/>
      <c r="J47" s="8"/>
      <c r="K47" s="9"/>
    </row>
    <row r="48">
      <c r="A48" s="6" t="s">
        <v>30</v>
      </c>
      <c r="B48" s="7" t="s">
        <v>50</v>
      </c>
      <c r="C48" s="7" t="s">
        <v>51</v>
      </c>
      <c r="D48" s="8"/>
      <c r="E48" s="9" t="n">
        <f>67282</f>
        <v>67282.0</v>
      </c>
      <c r="F48" s="8"/>
      <c r="G48" s="9" t="n">
        <f>9992266922000</f>
        <v>9.992266922E12</v>
      </c>
      <c r="H48" s="8"/>
      <c r="I48" s="9" t="n">
        <f>26841</f>
        <v>26841.0</v>
      </c>
      <c r="J48" s="8"/>
      <c r="K48" s="9" t="n">
        <f>132995</f>
        <v>132995.0</v>
      </c>
    </row>
    <row r="49">
      <c r="A49" s="6" t="s">
        <v>31</v>
      </c>
      <c r="B49" s="7" t="s">
        <v>50</v>
      </c>
      <c r="C49" s="7" t="s">
        <v>51</v>
      </c>
      <c r="D49" s="8"/>
      <c r="E49" s="9" t="n">
        <f>23516</f>
        <v>23516.0</v>
      </c>
      <c r="F49" s="8"/>
      <c r="G49" s="9" t="n">
        <f>3488408250000</f>
        <v>3.48840825E12</v>
      </c>
      <c r="H49" s="8"/>
      <c r="I49" s="9" t="n">
        <f>7215</f>
        <v>7215.0</v>
      </c>
      <c r="J49" s="8" t="s">
        <v>53</v>
      </c>
      <c r="K49" s="9" t="n">
        <f>121686</f>
        <v>121686.0</v>
      </c>
    </row>
    <row r="50">
      <c r="A50" s="6" t="s">
        <v>32</v>
      </c>
      <c r="B50" s="7" t="s">
        <v>50</v>
      </c>
      <c r="C50" s="7" t="s">
        <v>51</v>
      </c>
      <c r="D50" s="8"/>
      <c r="E50" s="9" t="n">
        <f>19029</f>
        <v>19029.0</v>
      </c>
      <c r="F50" s="8"/>
      <c r="G50" s="9" t="n">
        <f>2820046460000</f>
        <v>2.82004646E12</v>
      </c>
      <c r="H50" s="8"/>
      <c r="I50" s="9" t="n">
        <f>2831</f>
        <v>2831.0</v>
      </c>
      <c r="J50" s="8"/>
      <c r="K50" s="9" t="n">
        <f>122253</f>
        <v>122253.0</v>
      </c>
    </row>
    <row r="51">
      <c r="A51" s="6" t="s">
        <v>33</v>
      </c>
      <c r="B51" s="7" t="s">
        <v>50</v>
      </c>
      <c r="C51" s="7" t="s">
        <v>51</v>
      </c>
      <c r="D51" s="8"/>
      <c r="E51" s="9" t="n">
        <f>20838</f>
        <v>20838.0</v>
      </c>
      <c r="F51" s="8"/>
      <c r="G51" s="9" t="n">
        <f>3084832120000</f>
        <v>3.08483212E12</v>
      </c>
      <c r="H51" s="8"/>
      <c r="I51" s="9" t="n">
        <f>3845</f>
        <v>3845.0</v>
      </c>
      <c r="J51" s="8"/>
      <c r="K51" s="9" t="n">
        <f>122439</f>
        <v>122439.0</v>
      </c>
    </row>
    <row r="52">
      <c r="A52" s="6" t="s">
        <v>34</v>
      </c>
      <c r="B52" s="7" t="s">
        <v>50</v>
      </c>
      <c r="C52" s="7" t="s">
        <v>51</v>
      </c>
      <c r="D52" s="8"/>
      <c r="E52" s="9" t="n">
        <f>17621</f>
        <v>17621.0</v>
      </c>
      <c r="F52" s="8"/>
      <c r="G52" s="9" t="n">
        <f>2608197210000</f>
        <v>2.60819721E12</v>
      </c>
      <c r="H52" s="8"/>
      <c r="I52" s="9" t="n">
        <f>3194</f>
        <v>3194.0</v>
      </c>
      <c r="J52" s="8"/>
      <c r="K52" s="9" t="n">
        <f>123386</f>
        <v>123386.0</v>
      </c>
    </row>
    <row r="53">
      <c r="A53" s="6" t="s">
        <v>35</v>
      </c>
      <c r="B53" s="7" t="s">
        <v>50</v>
      </c>
      <c r="C53" s="7" t="s">
        <v>51</v>
      </c>
      <c r="D53" s="8"/>
      <c r="E53" s="9"/>
      <c r="F53" s="8"/>
      <c r="G53" s="9"/>
      <c r="H53" s="8"/>
      <c r="I53" s="9"/>
      <c r="J53" s="8"/>
      <c r="K53" s="9"/>
    </row>
    <row r="54">
      <c r="A54" s="6" t="s">
        <v>36</v>
      </c>
      <c r="B54" s="7" t="s">
        <v>50</v>
      </c>
      <c r="C54" s="7" t="s">
        <v>51</v>
      </c>
      <c r="D54" s="8"/>
      <c r="E54" s="9"/>
      <c r="F54" s="8"/>
      <c r="G54" s="9"/>
      <c r="H54" s="8"/>
      <c r="I54" s="9"/>
      <c r="J54" s="8"/>
      <c r="K54" s="9"/>
    </row>
    <row r="55">
      <c r="A55" s="6" t="s">
        <v>37</v>
      </c>
      <c r="B55" s="7" t="s">
        <v>50</v>
      </c>
      <c r="C55" s="7" t="s">
        <v>51</v>
      </c>
      <c r="D55" s="8"/>
      <c r="E55" s="9" t="n">
        <f>20969</f>
        <v>20969.0</v>
      </c>
      <c r="F55" s="8"/>
      <c r="G55" s="9" t="n">
        <f>3100892550000</f>
        <v>3.10089255E12</v>
      </c>
      <c r="H55" s="8"/>
      <c r="I55" s="9" t="n">
        <f>5122</f>
        <v>5122.0</v>
      </c>
      <c r="J55" s="8"/>
      <c r="K55" s="9" t="n">
        <f>124432</f>
        <v>124432.0</v>
      </c>
    </row>
    <row r="56">
      <c r="A56" s="6" t="s">
        <v>38</v>
      </c>
      <c r="B56" s="7" t="s">
        <v>50</v>
      </c>
      <c r="C56" s="7" t="s">
        <v>51</v>
      </c>
      <c r="D56" s="8"/>
      <c r="E56" s="9" t="n">
        <f>28259</f>
        <v>28259.0</v>
      </c>
      <c r="F56" s="8"/>
      <c r="G56" s="9" t="n">
        <f>4148031320000</f>
        <v>4.14803132E12</v>
      </c>
      <c r="H56" s="8"/>
      <c r="I56" s="9" t="n">
        <f>7351</f>
        <v>7351.0</v>
      </c>
      <c r="J56" s="8"/>
      <c r="K56" s="9" t="n">
        <f>121931</f>
        <v>121931.0</v>
      </c>
    </row>
    <row r="57">
      <c r="A57" s="6" t="s">
        <v>39</v>
      </c>
      <c r="B57" s="7" t="s">
        <v>50</v>
      </c>
      <c r="C57" s="7" t="s">
        <v>51</v>
      </c>
      <c r="D57" s="8"/>
      <c r="E57" s="9" t="n">
        <f>40295</f>
        <v>40295.0</v>
      </c>
      <c r="F57" s="8"/>
      <c r="G57" s="9" t="n">
        <f>5892328240000</f>
        <v>5.89232824E12</v>
      </c>
      <c r="H57" s="8"/>
      <c r="I57" s="9" t="n">
        <f>11225</f>
        <v>11225.0</v>
      </c>
      <c r="J57" s="8"/>
      <c r="K57" s="9" t="n">
        <f>125334</f>
        <v>125334.0</v>
      </c>
    </row>
    <row r="58">
      <c r="A58" s="6" t="s">
        <v>40</v>
      </c>
      <c r="B58" s="7" t="s">
        <v>50</v>
      </c>
      <c r="C58" s="7" t="s">
        <v>51</v>
      </c>
      <c r="D58" s="8"/>
      <c r="E58" s="9" t="n">
        <f>30104</f>
        <v>30104.0</v>
      </c>
      <c r="F58" s="8"/>
      <c r="G58" s="9" t="n">
        <f>4403312850000</f>
        <v>4.40331285E12</v>
      </c>
      <c r="H58" s="8"/>
      <c r="I58" s="9" t="n">
        <f>7369</f>
        <v>7369.0</v>
      </c>
      <c r="J58" s="8"/>
      <c r="K58" s="9" t="n">
        <f>123854</f>
        <v>123854.0</v>
      </c>
    </row>
    <row r="59">
      <c r="A59" s="6" t="s">
        <v>41</v>
      </c>
      <c r="B59" s="7" t="s">
        <v>50</v>
      </c>
      <c r="C59" s="7" t="s">
        <v>51</v>
      </c>
      <c r="D59" s="8"/>
      <c r="E59" s="9" t="n">
        <f>20144</f>
        <v>20144.0</v>
      </c>
      <c r="F59" s="8"/>
      <c r="G59" s="9" t="n">
        <f>2944333980000</f>
        <v>2.94433398E12</v>
      </c>
      <c r="H59" s="8"/>
      <c r="I59" s="9" t="n">
        <f>4916</f>
        <v>4916.0</v>
      </c>
      <c r="J59" s="8"/>
      <c r="K59" s="9" t="n">
        <f>125046</f>
        <v>125046.0</v>
      </c>
    </row>
    <row r="60">
      <c r="A60" s="6" t="s">
        <v>42</v>
      </c>
      <c r="B60" s="7" t="s">
        <v>50</v>
      </c>
      <c r="C60" s="7" t="s">
        <v>51</v>
      </c>
      <c r="D60" s="8"/>
      <c r="E60" s="9"/>
      <c r="F60" s="8"/>
      <c r="G60" s="9"/>
      <c r="H60" s="8"/>
      <c r="I60" s="9"/>
      <c r="J60" s="8"/>
      <c r="K60" s="9"/>
    </row>
    <row r="61">
      <c r="A61" s="6" t="s">
        <v>43</v>
      </c>
      <c r="B61" s="7" t="s">
        <v>50</v>
      </c>
      <c r="C61" s="7" t="s">
        <v>51</v>
      </c>
      <c r="D61" s="8"/>
      <c r="E61" s="9"/>
      <c r="F61" s="8"/>
      <c r="G61" s="9"/>
      <c r="H61" s="8"/>
      <c r="I61" s="9"/>
      <c r="J61" s="8"/>
      <c r="K61" s="9"/>
    </row>
    <row r="62">
      <c r="A62" s="6" t="s">
        <v>44</v>
      </c>
      <c r="B62" s="7" t="s">
        <v>50</v>
      </c>
      <c r="C62" s="7" t="s">
        <v>51</v>
      </c>
      <c r="D62" s="8"/>
      <c r="E62" s="9" t="n">
        <f>13268</f>
        <v>13268.0</v>
      </c>
      <c r="F62" s="8"/>
      <c r="G62" s="9" t="n">
        <f>1937929250000</f>
        <v>1.93792925E12</v>
      </c>
      <c r="H62" s="8"/>
      <c r="I62" s="9" t="n">
        <f>3459</f>
        <v>3459.0</v>
      </c>
      <c r="J62" s="8"/>
      <c r="K62" s="9" t="n">
        <f>127027</f>
        <v>127027.0</v>
      </c>
    </row>
    <row r="63">
      <c r="A63" s="6" t="s">
        <v>45</v>
      </c>
      <c r="B63" s="7" t="s">
        <v>50</v>
      </c>
      <c r="C63" s="7" t="s">
        <v>51</v>
      </c>
      <c r="D63" s="8" t="s">
        <v>53</v>
      </c>
      <c r="E63" s="9" t="n">
        <f>10952</f>
        <v>10952.0</v>
      </c>
      <c r="F63" s="8" t="s">
        <v>53</v>
      </c>
      <c r="G63" s="9" t="n">
        <f>1596809920000</f>
        <v>1.59680992E12</v>
      </c>
      <c r="H63" s="8" t="s">
        <v>53</v>
      </c>
      <c r="I63" s="9" t="n">
        <f>2048</f>
        <v>2048.0</v>
      </c>
      <c r="J63" s="8"/>
      <c r="K63" s="9" t="n">
        <f>128372</f>
        <v>128372.0</v>
      </c>
    </row>
    <row r="64">
      <c r="A64" s="6" t="s">
        <v>46</v>
      </c>
      <c r="B64" s="7" t="s">
        <v>50</v>
      </c>
      <c r="C64" s="7" t="s">
        <v>51</v>
      </c>
      <c r="D64" s="8"/>
      <c r="E64" s="9" t="n">
        <f>14814</f>
        <v>14814.0</v>
      </c>
      <c r="F64" s="8"/>
      <c r="G64" s="9" t="n">
        <f>2158025770000</f>
        <v>2.15802577E12</v>
      </c>
      <c r="H64" s="8"/>
      <c r="I64" s="9" t="n">
        <f>3194</f>
        <v>3194.0</v>
      </c>
      <c r="J64" s="8"/>
      <c r="K64" s="9" t="n">
        <f>131382</f>
        <v>131382.0</v>
      </c>
    </row>
    <row r="65">
      <c r="A65" s="6" t="s">
        <v>47</v>
      </c>
      <c r="B65" s="7" t="s">
        <v>50</v>
      </c>
      <c r="C65" s="7" t="s">
        <v>51</v>
      </c>
      <c r="D65" s="8"/>
      <c r="E65" s="9" t="n">
        <f>15467</f>
        <v>15467.0</v>
      </c>
      <c r="F65" s="8"/>
      <c r="G65" s="9" t="n">
        <f>2251813860000</f>
        <v>2.25181386E12</v>
      </c>
      <c r="H65" s="8"/>
      <c r="I65" s="9" t="n">
        <f>3715</f>
        <v>3715.0</v>
      </c>
      <c r="J65" s="8"/>
      <c r="K65" s="9" t="n">
        <f>128108</f>
        <v>128108.0</v>
      </c>
    </row>
    <row r="66">
      <c r="A66" s="6" t="s">
        <v>48</v>
      </c>
      <c r="B66" s="7" t="s">
        <v>50</v>
      </c>
      <c r="C66" s="7" t="s">
        <v>51</v>
      </c>
      <c r="D66" s="8"/>
      <c r="E66" s="9" t="n">
        <f>20179</f>
        <v>20179.0</v>
      </c>
      <c r="F66" s="8"/>
      <c r="G66" s="9" t="n">
        <f>2939864860000</f>
        <v>2.93986486E12</v>
      </c>
      <c r="H66" s="8"/>
      <c r="I66" s="9" t="n">
        <f>5063</f>
        <v>5063.0</v>
      </c>
      <c r="J66" s="8"/>
      <c r="K66" s="9" t="n">
        <f>129574</f>
        <v>129574.0</v>
      </c>
    </row>
    <row r="67">
      <c r="A67" s="6" t="s">
        <v>49</v>
      </c>
      <c r="B67" s="7" t="s">
        <v>50</v>
      </c>
      <c r="C67" s="7" t="s">
        <v>51</v>
      </c>
      <c r="D67" s="8"/>
      <c r="E67" s="9"/>
      <c r="F67" s="8"/>
      <c r="G67" s="9"/>
      <c r="H67" s="8"/>
      <c r="I67" s="9"/>
      <c r="J67" s="8"/>
      <c r="K67" s="9"/>
    </row>
    <row r="68">
      <c r="A68" s="6" t="s">
        <v>16</v>
      </c>
      <c r="B68" s="7" t="s">
        <v>54</v>
      </c>
      <c r="C68" s="7" t="s">
        <v>55</v>
      </c>
      <c r="D68" s="8"/>
      <c r="E68" s="9" t="n">
        <f>6</f>
        <v>6.0</v>
      </c>
      <c r="F68" s="8"/>
      <c r="G68" s="9" t="n">
        <f>89305500</f>
        <v>8.93055E7</v>
      </c>
      <c r="H68" s="8"/>
      <c r="I68" s="9" t="n">
        <f>5</f>
        <v>5.0</v>
      </c>
      <c r="J68" s="8"/>
      <c r="K68" s="9" t="n">
        <f>136</f>
        <v>136.0</v>
      </c>
    </row>
    <row r="69">
      <c r="A69" s="6" t="s">
        <v>20</v>
      </c>
      <c r="B69" s="7" t="s">
        <v>54</v>
      </c>
      <c r="C69" s="7" t="s">
        <v>55</v>
      </c>
      <c r="D69" s="8"/>
      <c r="E69" s="9" t="n">
        <f>4</f>
        <v>4.0</v>
      </c>
      <c r="F69" s="8"/>
      <c r="G69" s="9" t="n">
        <f>59598500</f>
        <v>5.95985E7</v>
      </c>
      <c r="H69" s="8" t="s">
        <v>53</v>
      </c>
      <c r="I69" s="9" t="str">
        <f>"－"</f>
        <v>－</v>
      </c>
      <c r="J69" s="8"/>
      <c r="K69" s="9" t="n">
        <f>135</f>
        <v>135.0</v>
      </c>
    </row>
    <row r="70">
      <c r="A70" s="6" t="s">
        <v>21</v>
      </c>
      <c r="B70" s="7" t="s">
        <v>54</v>
      </c>
      <c r="C70" s="7" t="s">
        <v>55</v>
      </c>
      <c r="D70" s="8"/>
      <c r="E70" s="9"/>
      <c r="F70" s="8"/>
      <c r="G70" s="9"/>
      <c r="H70" s="8"/>
      <c r="I70" s="9"/>
      <c r="J70" s="8"/>
      <c r="K70" s="9"/>
    </row>
    <row r="71">
      <c r="A71" s="6" t="s">
        <v>22</v>
      </c>
      <c r="B71" s="7" t="s">
        <v>54</v>
      </c>
      <c r="C71" s="7" t="s">
        <v>55</v>
      </c>
      <c r="D71" s="8"/>
      <c r="E71" s="9"/>
      <c r="F71" s="8"/>
      <c r="G71" s="9"/>
      <c r="H71" s="8"/>
      <c r="I71" s="9"/>
      <c r="J71" s="8"/>
      <c r="K71" s="9"/>
    </row>
    <row r="72">
      <c r="A72" s="6" t="s">
        <v>23</v>
      </c>
      <c r="B72" s="7" t="s">
        <v>54</v>
      </c>
      <c r="C72" s="7" t="s">
        <v>55</v>
      </c>
      <c r="D72" s="8"/>
      <c r="E72" s="9" t="n">
        <f>1</f>
        <v>1.0</v>
      </c>
      <c r="F72" s="8"/>
      <c r="G72" s="9" t="n">
        <f>14894000</f>
        <v>1.4894E7</v>
      </c>
      <c r="H72" s="8"/>
      <c r="I72" s="9" t="str">
        <f>"－"</f>
        <v>－</v>
      </c>
      <c r="J72" s="8"/>
      <c r="K72" s="9" t="n">
        <f>135</f>
        <v>135.0</v>
      </c>
    </row>
    <row r="73">
      <c r="A73" s="6" t="s">
        <v>24</v>
      </c>
      <c r="B73" s="7" t="s">
        <v>54</v>
      </c>
      <c r="C73" s="7" t="s">
        <v>55</v>
      </c>
      <c r="D73" s="8"/>
      <c r="E73" s="9" t="n">
        <f>21</f>
        <v>21.0</v>
      </c>
      <c r="F73" s="8"/>
      <c r="G73" s="9" t="n">
        <f>312494000</f>
        <v>3.12494E8</v>
      </c>
      <c r="H73" s="8"/>
      <c r="I73" s="9" t="n">
        <f>20</f>
        <v>20.0</v>
      </c>
      <c r="J73" s="8"/>
      <c r="K73" s="9" t="n">
        <f>135</f>
        <v>135.0</v>
      </c>
    </row>
    <row r="74">
      <c r="A74" s="6" t="s">
        <v>25</v>
      </c>
      <c r="B74" s="7" t="s">
        <v>54</v>
      </c>
      <c r="C74" s="7" t="s">
        <v>55</v>
      </c>
      <c r="D74" s="8"/>
      <c r="E74" s="9" t="n">
        <f>1</f>
        <v>1.0</v>
      </c>
      <c r="F74" s="8"/>
      <c r="G74" s="9" t="n">
        <f>14897000</f>
        <v>1.4897E7</v>
      </c>
      <c r="H74" s="8"/>
      <c r="I74" s="9" t="str">
        <f>"－"</f>
        <v>－</v>
      </c>
      <c r="J74" s="8"/>
      <c r="K74" s="9" t="n">
        <f>135</f>
        <v>135.0</v>
      </c>
    </row>
    <row r="75">
      <c r="A75" s="6" t="s">
        <v>26</v>
      </c>
      <c r="B75" s="7" t="s">
        <v>54</v>
      </c>
      <c r="C75" s="7" t="s">
        <v>55</v>
      </c>
      <c r="D75" s="8"/>
      <c r="E75" s="9" t="n">
        <f>8</f>
        <v>8.0</v>
      </c>
      <c r="F75" s="8"/>
      <c r="G75" s="9" t="n">
        <f>119231500</f>
        <v>1.192315E8</v>
      </c>
      <c r="H75" s="8"/>
      <c r="I75" s="9" t="n">
        <f>6</f>
        <v>6.0</v>
      </c>
      <c r="J75" s="8"/>
      <c r="K75" s="9" t="n">
        <f>134</f>
        <v>134.0</v>
      </c>
    </row>
    <row r="76">
      <c r="A76" s="6" t="s">
        <v>27</v>
      </c>
      <c r="B76" s="7" t="s">
        <v>54</v>
      </c>
      <c r="C76" s="7" t="s">
        <v>55</v>
      </c>
      <c r="D76" s="8"/>
      <c r="E76" s="9" t="n">
        <f>3</f>
        <v>3.0</v>
      </c>
      <c r="F76" s="8"/>
      <c r="G76" s="9" t="n">
        <f>44676000</f>
        <v>4.4676E7</v>
      </c>
      <c r="H76" s="8"/>
      <c r="I76" s="9" t="n">
        <f>3</f>
        <v>3.0</v>
      </c>
      <c r="J76" s="8"/>
      <c r="K76" s="9" t="n">
        <f>134</f>
        <v>134.0</v>
      </c>
    </row>
    <row r="77">
      <c r="A77" s="6" t="s">
        <v>28</v>
      </c>
      <c r="B77" s="7" t="s">
        <v>54</v>
      </c>
      <c r="C77" s="7" t="s">
        <v>55</v>
      </c>
      <c r="D77" s="8"/>
      <c r="E77" s="9"/>
      <c r="F77" s="8"/>
      <c r="G77" s="9"/>
      <c r="H77" s="8"/>
      <c r="I77" s="9"/>
      <c r="J77" s="8"/>
      <c r="K77" s="9"/>
    </row>
    <row r="78">
      <c r="A78" s="6" t="s">
        <v>29</v>
      </c>
      <c r="B78" s="7" t="s">
        <v>54</v>
      </c>
      <c r="C78" s="7" t="s">
        <v>55</v>
      </c>
      <c r="D78" s="8"/>
      <c r="E78" s="9"/>
      <c r="F78" s="8"/>
      <c r="G78" s="9"/>
      <c r="H78" s="8"/>
      <c r="I78" s="9"/>
      <c r="J78" s="8"/>
      <c r="K78" s="9"/>
    </row>
    <row r="79">
      <c r="A79" s="6" t="s">
        <v>30</v>
      </c>
      <c r="B79" s="7" t="s">
        <v>54</v>
      </c>
      <c r="C79" s="7" t="s">
        <v>55</v>
      </c>
      <c r="D79" s="8"/>
      <c r="E79" s="9" t="n">
        <f>33</f>
        <v>33.0</v>
      </c>
      <c r="F79" s="8"/>
      <c r="G79" s="9" t="n">
        <f>490264500</f>
        <v>4.902645E8</v>
      </c>
      <c r="H79" s="8"/>
      <c r="I79" s="9" t="n">
        <f>19</f>
        <v>19.0</v>
      </c>
      <c r="J79" s="8"/>
      <c r="K79" s="9" t="n">
        <f>116</f>
        <v>116.0</v>
      </c>
    </row>
    <row r="80">
      <c r="A80" s="6" t="s">
        <v>31</v>
      </c>
      <c r="B80" s="7" t="s">
        <v>54</v>
      </c>
      <c r="C80" s="7" t="s">
        <v>55</v>
      </c>
      <c r="D80" s="8"/>
      <c r="E80" s="9" t="n">
        <f>28</f>
        <v>28.0</v>
      </c>
      <c r="F80" s="8"/>
      <c r="G80" s="9" t="n">
        <f>414515500</f>
        <v>4.145155E8</v>
      </c>
      <c r="H80" s="8"/>
      <c r="I80" s="9" t="str">
        <f>"－"</f>
        <v>－</v>
      </c>
      <c r="J80" s="8" t="s">
        <v>52</v>
      </c>
      <c r="K80" s="9" t="n">
        <f>144</f>
        <v>144.0</v>
      </c>
    </row>
    <row r="81">
      <c r="A81" s="6" t="s">
        <v>32</v>
      </c>
      <c r="B81" s="7" t="s">
        <v>54</v>
      </c>
      <c r="C81" s="7" t="s">
        <v>55</v>
      </c>
      <c r="D81" s="8"/>
      <c r="E81" s="9" t="n">
        <f>8</f>
        <v>8.0</v>
      </c>
      <c r="F81" s="8"/>
      <c r="G81" s="9" t="n">
        <f>118569000</f>
        <v>1.18569E8</v>
      </c>
      <c r="H81" s="8"/>
      <c r="I81" s="9" t="n">
        <f>1</f>
        <v>1.0</v>
      </c>
      <c r="J81" s="8" t="s">
        <v>53</v>
      </c>
      <c r="K81" s="9" t="n">
        <f>44</f>
        <v>44.0</v>
      </c>
    </row>
    <row r="82">
      <c r="A82" s="6" t="s">
        <v>33</v>
      </c>
      <c r="B82" s="7" t="s">
        <v>54</v>
      </c>
      <c r="C82" s="7" t="s">
        <v>55</v>
      </c>
      <c r="D82" s="8"/>
      <c r="E82" s="9" t="n">
        <f>11</f>
        <v>11.0</v>
      </c>
      <c r="F82" s="8"/>
      <c r="G82" s="9" t="n">
        <f>162823500</f>
        <v>1.628235E8</v>
      </c>
      <c r="H82" s="8"/>
      <c r="I82" s="9" t="n">
        <f>5</f>
        <v>5.0</v>
      </c>
      <c r="J82" s="8"/>
      <c r="K82" s="9" t="n">
        <f>52</f>
        <v>52.0</v>
      </c>
    </row>
    <row r="83">
      <c r="A83" s="6" t="s">
        <v>34</v>
      </c>
      <c r="B83" s="7" t="s">
        <v>54</v>
      </c>
      <c r="C83" s="7" t="s">
        <v>55</v>
      </c>
      <c r="D83" s="8" t="s">
        <v>53</v>
      </c>
      <c r="E83" s="9" t="str">
        <f>"－"</f>
        <v>－</v>
      </c>
      <c r="F83" s="8" t="s">
        <v>53</v>
      </c>
      <c r="G83" s="9" t="str">
        <f>"－"</f>
        <v>－</v>
      </c>
      <c r="H83" s="8"/>
      <c r="I83" s="9" t="str">
        <f>"－"</f>
        <v>－</v>
      </c>
      <c r="J83" s="8"/>
      <c r="K83" s="9" t="n">
        <f>52</f>
        <v>52.0</v>
      </c>
    </row>
    <row r="84">
      <c r="A84" s="6" t="s">
        <v>35</v>
      </c>
      <c r="B84" s="7" t="s">
        <v>54</v>
      </c>
      <c r="C84" s="7" t="s">
        <v>55</v>
      </c>
      <c r="D84" s="8"/>
      <c r="E84" s="9"/>
      <c r="F84" s="8"/>
      <c r="G84" s="9"/>
      <c r="H84" s="8"/>
      <c r="I84" s="9"/>
      <c r="J84" s="8"/>
      <c r="K84" s="9"/>
    </row>
    <row r="85">
      <c r="A85" s="6" t="s">
        <v>36</v>
      </c>
      <c r="B85" s="7" t="s">
        <v>54</v>
      </c>
      <c r="C85" s="7" t="s">
        <v>55</v>
      </c>
      <c r="D85" s="8"/>
      <c r="E85" s="9"/>
      <c r="F85" s="8"/>
      <c r="G85" s="9"/>
      <c r="H85" s="8"/>
      <c r="I85" s="9"/>
      <c r="J85" s="8"/>
      <c r="K85" s="9"/>
    </row>
    <row r="86">
      <c r="A86" s="6" t="s">
        <v>37</v>
      </c>
      <c r="B86" s="7" t="s">
        <v>54</v>
      </c>
      <c r="C86" s="7" t="s">
        <v>55</v>
      </c>
      <c r="D86" s="8"/>
      <c r="E86" s="9" t="n">
        <f>35</f>
        <v>35.0</v>
      </c>
      <c r="F86" s="8"/>
      <c r="G86" s="9" t="n">
        <f>517434000</f>
        <v>5.17434E8</v>
      </c>
      <c r="H86" s="8"/>
      <c r="I86" s="9" t="n">
        <f>16</f>
        <v>16.0</v>
      </c>
      <c r="J86" s="8"/>
      <c r="K86" s="9" t="n">
        <f>82</f>
        <v>82.0</v>
      </c>
    </row>
    <row r="87">
      <c r="A87" s="6" t="s">
        <v>38</v>
      </c>
      <c r="B87" s="7" t="s">
        <v>54</v>
      </c>
      <c r="C87" s="7" t="s">
        <v>55</v>
      </c>
      <c r="D87" s="8"/>
      <c r="E87" s="9" t="n">
        <f>38</f>
        <v>38.0</v>
      </c>
      <c r="F87" s="8"/>
      <c r="G87" s="9" t="n">
        <f>556384000</f>
        <v>5.56384E8</v>
      </c>
      <c r="H87" s="8"/>
      <c r="I87" s="9" t="str">
        <f>"－"</f>
        <v>－</v>
      </c>
      <c r="J87" s="8"/>
      <c r="K87" s="9" t="n">
        <f>108</f>
        <v>108.0</v>
      </c>
    </row>
    <row r="88">
      <c r="A88" s="6" t="s">
        <v>39</v>
      </c>
      <c r="B88" s="7" t="s">
        <v>54</v>
      </c>
      <c r="C88" s="7" t="s">
        <v>55</v>
      </c>
      <c r="D88" s="8"/>
      <c r="E88" s="9" t="n">
        <f>24</f>
        <v>24.0</v>
      </c>
      <c r="F88" s="8"/>
      <c r="G88" s="9" t="n">
        <f>350369500</f>
        <v>3.503695E8</v>
      </c>
      <c r="H88" s="8"/>
      <c r="I88" s="9" t="str">
        <f>"－"</f>
        <v>－</v>
      </c>
      <c r="J88" s="8"/>
      <c r="K88" s="9" t="n">
        <f>111</f>
        <v>111.0</v>
      </c>
    </row>
    <row r="89">
      <c r="A89" s="6" t="s">
        <v>40</v>
      </c>
      <c r="B89" s="7" t="s">
        <v>54</v>
      </c>
      <c r="C89" s="7" t="s">
        <v>55</v>
      </c>
      <c r="D89" s="8" t="s">
        <v>52</v>
      </c>
      <c r="E89" s="9" t="n">
        <f>54</f>
        <v>54.0</v>
      </c>
      <c r="F89" s="8" t="s">
        <v>52</v>
      </c>
      <c r="G89" s="9" t="n">
        <f>790348500</f>
        <v>7.903485E8</v>
      </c>
      <c r="H89" s="8" t="s">
        <v>52</v>
      </c>
      <c r="I89" s="9" t="n">
        <f>26</f>
        <v>26.0</v>
      </c>
      <c r="J89" s="8"/>
      <c r="K89" s="9" t="n">
        <f>131</f>
        <v>131.0</v>
      </c>
    </row>
    <row r="90">
      <c r="A90" s="6" t="s">
        <v>41</v>
      </c>
      <c r="B90" s="7" t="s">
        <v>54</v>
      </c>
      <c r="C90" s="7" t="s">
        <v>55</v>
      </c>
      <c r="D90" s="8"/>
      <c r="E90" s="9" t="n">
        <f>37</f>
        <v>37.0</v>
      </c>
      <c r="F90" s="8"/>
      <c r="G90" s="9" t="n">
        <f>540449500</f>
        <v>5.404495E8</v>
      </c>
      <c r="H90" s="8"/>
      <c r="I90" s="9" t="n">
        <f>17</f>
        <v>17.0</v>
      </c>
      <c r="J90" s="8"/>
      <c r="K90" s="9" t="n">
        <f>125</f>
        <v>125.0</v>
      </c>
    </row>
    <row r="91">
      <c r="A91" s="6" t="s">
        <v>42</v>
      </c>
      <c r="B91" s="7" t="s">
        <v>54</v>
      </c>
      <c r="C91" s="7" t="s">
        <v>55</v>
      </c>
      <c r="D91" s="8"/>
      <c r="E91" s="9"/>
      <c r="F91" s="8"/>
      <c r="G91" s="9"/>
      <c r="H91" s="8"/>
      <c r="I91" s="9"/>
      <c r="J91" s="8"/>
      <c r="K91" s="9"/>
    </row>
    <row r="92">
      <c r="A92" s="6" t="s">
        <v>43</v>
      </c>
      <c r="B92" s="7" t="s">
        <v>54</v>
      </c>
      <c r="C92" s="7" t="s">
        <v>55</v>
      </c>
      <c r="D92" s="8"/>
      <c r="E92" s="9"/>
      <c r="F92" s="8"/>
      <c r="G92" s="9"/>
      <c r="H92" s="8"/>
      <c r="I92" s="9"/>
      <c r="J92" s="8"/>
      <c r="K92" s="9"/>
    </row>
    <row r="93">
      <c r="A93" s="6" t="s">
        <v>44</v>
      </c>
      <c r="B93" s="7" t="s">
        <v>54</v>
      </c>
      <c r="C93" s="7" t="s">
        <v>55</v>
      </c>
      <c r="D93" s="8"/>
      <c r="E93" s="9" t="n">
        <f>30</f>
        <v>30.0</v>
      </c>
      <c r="F93" s="8"/>
      <c r="G93" s="9" t="n">
        <f>438145000</f>
        <v>4.38145E8</v>
      </c>
      <c r="H93" s="8"/>
      <c r="I93" s="9" t="n">
        <f>20</f>
        <v>20.0</v>
      </c>
      <c r="J93" s="8"/>
      <c r="K93" s="9" t="n">
        <f>128</f>
        <v>128.0</v>
      </c>
    </row>
    <row r="94">
      <c r="A94" s="6" t="s">
        <v>45</v>
      </c>
      <c r="B94" s="7" t="s">
        <v>54</v>
      </c>
      <c r="C94" s="7" t="s">
        <v>55</v>
      </c>
      <c r="D94" s="8"/>
      <c r="E94" s="9" t="n">
        <f>18</f>
        <v>18.0</v>
      </c>
      <c r="F94" s="8"/>
      <c r="G94" s="9" t="n">
        <f>262431000</f>
        <v>2.62431E8</v>
      </c>
      <c r="H94" s="8"/>
      <c r="I94" s="9" t="n">
        <f>11</f>
        <v>11.0</v>
      </c>
      <c r="J94" s="8"/>
      <c r="K94" s="9" t="n">
        <f>128</f>
        <v>128.0</v>
      </c>
    </row>
    <row r="95">
      <c r="A95" s="6" t="s">
        <v>46</v>
      </c>
      <c r="B95" s="7" t="s">
        <v>54</v>
      </c>
      <c r="C95" s="7" t="s">
        <v>55</v>
      </c>
      <c r="D95" s="8"/>
      <c r="E95" s="9" t="n">
        <f>13</f>
        <v>13.0</v>
      </c>
      <c r="F95" s="8"/>
      <c r="G95" s="9" t="n">
        <f>189374000</f>
        <v>1.89374E8</v>
      </c>
      <c r="H95" s="8"/>
      <c r="I95" s="9" t="n">
        <f>10</f>
        <v>10.0</v>
      </c>
      <c r="J95" s="8"/>
      <c r="K95" s="9" t="n">
        <f>136</f>
        <v>136.0</v>
      </c>
    </row>
    <row r="96">
      <c r="A96" s="6" t="s">
        <v>47</v>
      </c>
      <c r="B96" s="7" t="s">
        <v>54</v>
      </c>
      <c r="C96" s="7" t="s">
        <v>55</v>
      </c>
      <c r="D96" s="8"/>
      <c r="E96" s="9" t="n">
        <f>25</f>
        <v>25.0</v>
      </c>
      <c r="F96" s="8"/>
      <c r="G96" s="9" t="n">
        <f>363865500</f>
        <v>3.638655E8</v>
      </c>
      <c r="H96" s="8"/>
      <c r="I96" s="9" t="n">
        <f>14</f>
        <v>14.0</v>
      </c>
      <c r="J96" s="8"/>
      <c r="K96" s="9" t="n">
        <f>128</f>
        <v>128.0</v>
      </c>
    </row>
    <row r="97">
      <c r="A97" s="6" t="s">
        <v>48</v>
      </c>
      <c r="B97" s="7" t="s">
        <v>54</v>
      </c>
      <c r="C97" s="7" t="s">
        <v>55</v>
      </c>
      <c r="D97" s="8"/>
      <c r="E97" s="9" t="n">
        <f>8</f>
        <v>8.0</v>
      </c>
      <c r="F97" s="8"/>
      <c r="G97" s="9" t="n">
        <f>116180000</f>
        <v>1.1618E8</v>
      </c>
      <c r="H97" s="8"/>
      <c r="I97" s="9" t="n">
        <f>3</f>
        <v>3.0</v>
      </c>
      <c r="J97" s="8"/>
      <c r="K97" s="9" t="n">
        <f>136</f>
        <v>136.0</v>
      </c>
    </row>
    <row r="98">
      <c r="A98" s="6" t="s">
        <v>49</v>
      </c>
      <c r="B98" s="7" t="s">
        <v>54</v>
      </c>
      <c r="C98" s="7" t="s">
        <v>55</v>
      </c>
      <c r="D98" s="8"/>
      <c r="E98" s="9"/>
      <c r="F98" s="8"/>
      <c r="G98" s="9"/>
      <c r="H98" s="8"/>
      <c r="I98" s="9"/>
      <c r="J98" s="8"/>
      <c r="K98" s="9"/>
    </row>
    <row r="99">
      <c r="A99" s="6" t="s">
        <v>16</v>
      </c>
      <c r="B99" s="7" t="s">
        <v>56</v>
      </c>
      <c r="C99" s="7" t="s">
        <v>57</v>
      </c>
      <c r="D99" s="8" t="s">
        <v>19</v>
      </c>
      <c r="E99" s="9" t="str">
        <f>"－"</f>
        <v>－</v>
      </c>
      <c r="F99" s="8" t="s">
        <v>19</v>
      </c>
      <c r="G99" s="9" t="str">
        <f>"－"</f>
        <v>－</v>
      </c>
      <c r="H99" s="8" t="s">
        <v>19</v>
      </c>
      <c r="I99" s="9" t="str">
        <f>"－"</f>
        <v>－</v>
      </c>
      <c r="J99" s="8" t="s">
        <v>19</v>
      </c>
      <c r="K99" s="9" t="str">
        <f>"－"</f>
        <v>－</v>
      </c>
    </row>
    <row r="100">
      <c r="A100" s="6" t="s">
        <v>20</v>
      </c>
      <c r="B100" s="7" t="s">
        <v>56</v>
      </c>
      <c r="C100" s="7" t="s">
        <v>57</v>
      </c>
      <c r="D100" s="8"/>
      <c r="E100" s="9" t="str">
        <f>"－"</f>
        <v>－</v>
      </c>
      <c r="F100" s="8"/>
      <c r="G100" s="9" t="str">
        <f>"－"</f>
        <v>－</v>
      </c>
      <c r="H100" s="8"/>
      <c r="I100" s="9" t="str">
        <f>"－"</f>
        <v>－</v>
      </c>
      <c r="J100" s="8"/>
      <c r="K100" s="9" t="str">
        <f>"－"</f>
        <v>－</v>
      </c>
    </row>
    <row r="101">
      <c r="A101" s="6" t="s">
        <v>21</v>
      </c>
      <c r="B101" s="7" t="s">
        <v>56</v>
      </c>
      <c r="C101" s="7" t="s">
        <v>57</v>
      </c>
      <c r="D101" s="8"/>
      <c r="E101" s="9"/>
      <c r="F101" s="8"/>
      <c r="G101" s="9"/>
      <c r="H101" s="8"/>
      <c r="I101" s="9"/>
      <c r="J101" s="8"/>
      <c r="K101" s="9"/>
    </row>
    <row r="102">
      <c r="A102" s="6" t="s">
        <v>22</v>
      </c>
      <c r="B102" s="7" t="s">
        <v>56</v>
      </c>
      <c r="C102" s="7" t="s">
        <v>57</v>
      </c>
      <c r="D102" s="8"/>
      <c r="E102" s="9"/>
      <c r="F102" s="8"/>
      <c r="G102" s="9"/>
      <c r="H102" s="8"/>
      <c r="I102" s="9"/>
      <c r="J102" s="8"/>
      <c r="K102" s="9"/>
    </row>
    <row r="103">
      <c r="A103" s="6" t="s">
        <v>23</v>
      </c>
      <c r="B103" s="7" t="s">
        <v>56</v>
      </c>
      <c r="C103" s="7" t="s">
        <v>57</v>
      </c>
      <c r="D103" s="8"/>
      <c r="E103" s="9" t="str">
        <f>"－"</f>
        <v>－</v>
      </c>
      <c r="F103" s="8"/>
      <c r="G103" s="9" t="str">
        <f>"－"</f>
        <v>－</v>
      </c>
      <c r="H103" s="8"/>
      <c r="I103" s="9" t="str">
        <f>"－"</f>
        <v>－</v>
      </c>
      <c r="J103" s="8"/>
      <c r="K103" s="9" t="str">
        <f>"－"</f>
        <v>－</v>
      </c>
    </row>
    <row r="104">
      <c r="A104" s="6" t="s">
        <v>24</v>
      </c>
      <c r="B104" s="7" t="s">
        <v>56</v>
      </c>
      <c r="C104" s="7" t="s">
        <v>57</v>
      </c>
      <c r="D104" s="8"/>
      <c r="E104" s="9" t="str">
        <f>"－"</f>
        <v>－</v>
      </c>
      <c r="F104" s="8"/>
      <c r="G104" s="9" t="str">
        <f>"－"</f>
        <v>－</v>
      </c>
      <c r="H104" s="8"/>
      <c r="I104" s="9" t="str">
        <f>"－"</f>
        <v>－</v>
      </c>
      <c r="J104" s="8"/>
      <c r="K104" s="9" t="str">
        <f>"－"</f>
        <v>－</v>
      </c>
    </row>
    <row r="105">
      <c r="A105" s="6" t="s">
        <v>25</v>
      </c>
      <c r="B105" s="7" t="s">
        <v>56</v>
      </c>
      <c r="C105" s="7" t="s">
        <v>57</v>
      </c>
      <c r="D105" s="8"/>
      <c r="E105" s="9" t="str">
        <f>"－"</f>
        <v>－</v>
      </c>
      <c r="F105" s="8"/>
      <c r="G105" s="9" t="str">
        <f>"－"</f>
        <v>－</v>
      </c>
      <c r="H105" s="8"/>
      <c r="I105" s="9" t="str">
        <f>"－"</f>
        <v>－</v>
      </c>
      <c r="J105" s="8"/>
      <c r="K105" s="9" t="str">
        <f>"－"</f>
        <v>－</v>
      </c>
    </row>
    <row r="106">
      <c r="A106" s="6" t="s">
        <v>26</v>
      </c>
      <c r="B106" s="7" t="s">
        <v>56</v>
      </c>
      <c r="C106" s="7" t="s">
        <v>57</v>
      </c>
      <c r="D106" s="8"/>
      <c r="E106" s="9" t="str">
        <f>"－"</f>
        <v>－</v>
      </c>
      <c r="F106" s="8"/>
      <c r="G106" s="9" t="str">
        <f>"－"</f>
        <v>－</v>
      </c>
      <c r="H106" s="8"/>
      <c r="I106" s="9" t="str">
        <f>"－"</f>
        <v>－</v>
      </c>
      <c r="J106" s="8"/>
      <c r="K106" s="9" t="str">
        <f>"－"</f>
        <v>－</v>
      </c>
    </row>
    <row r="107">
      <c r="A107" s="6" t="s">
        <v>27</v>
      </c>
      <c r="B107" s="7" t="s">
        <v>56</v>
      </c>
      <c r="C107" s="7" t="s">
        <v>57</v>
      </c>
      <c r="D107" s="8"/>
      <c r="E107" s="9" t="str">
        <f>"－"</f>
        <v>－</v>
      </c>
      <c r="F107" s="8"/>
      <c r="G107" s="9" t="str">
        <f>"－"</f>
        <v>－</v>
      </c>
      <c r="H107" s="8"/>
      <c r="I107" s="9" t="str">
        <f>"－"</f>
        <v>－</v>
      </c>
      <c r="J107" s="8"/>
      <c r="K107" s="9" t="str">
        <f>"－"</f>
        <v>－</v>
      </c>
    </row>
    <row r="108">
      <c r="A108" s="6" t="s">
        <v>28</v>
      </c>
      <c r="B108" s="7" t="s">
        <v>56</v>
      </c>
      <c r="C108" s="7" t="s">
        <v>57</v>
      </c>
      <c r="D108" s="8"/>
      <c r="E108" s="9"/>
      <c r="F108" s="8"/>
      <c r="G108" s="9"/>
      <c r="H108" s="8"/>
      <c r="I108" s="9"/>
      <c r="J108" s="8"/>
      <c r="K108" s="9"/>
    </row>
    <row r="109">
      <c r="A109" s="6" t="s">
        <v>29</v>
      </c>
      <c r="B109" s="7" t="s">
        <v>56</v>
      </c>
      <c r="C109" s="7" t="s">
        <v>57</v>
      </c>
      <c r="D109" s="8"/>
      <c r="E109" s="9"/>
      <c r="F109" s="8"/>
      <c r="G109" s="9"/>
      <c r="H109" s="8"/>
      <c r="I109" s="9"/>
      <c r="J109" s="8"/>
      <c r="K109" s="9"/>
    </row>
    <row r="110">
      <c r="A110" s="6" t="s">
        <v>30</v>
      </c>
      <c r="B110" s="7" t="s">
        <v>56</v>
      </c>
      <c r="C110" s="7" t="s">
        <v>57</v>
      </c>
      <c r="D110" s="8"/>
      <c r="E110" s="9" t="str">
        <f>"－"</f>
        <v>－</v>
      </c>
      <c r="F110" s="8"/>
      <c r="G110" s="9" t="str">
        <f>"－"</f>
        <v>－</v>
      </c>
      <c r="H110" s="8"/>
      <c r="I110" s="9" t="str">
        <f>"－"</f>
        <v>－</v>
      </c>
      <c r="J110" s="8"/>
      <c r="K110" s="9" t="str">
        <f>"－"</f>
        <v>－</v>
      </c>
    </row>
    <row r="111">
      <c r="A111" s="6" t="s">
        <v>31</v>
      </c>
      <c r="B111" s="7" t="s">
        <v>56</v>
      </c>
      <c r="C111" s="7" t="s">
        <v>57</v>
      </c>
      <c r="D111" s="8"/>
      <c r="E111" s="9" t="str">
        <f>"－"</f>
        <v>－</v>
      </c>
      <c r="F111" s="8"/>
      <c r="G111" s="9" t="str">
        <f>"－"</f>
        <v>－</v>
      </c>
      <c r="H111" s="8"/>
      <c r="I111" s="9" t="str">
        <f>"－"</f>
        <v>－</v>
      </c>
      <c r="J111" s="8"/>
      <c r="K111" s="9" t="str">
        <f>"－"</f>
        <v>－</v>
      </c>
    </row>
    <row r="112">
      <c r="A112" s="6" t="s">
        <v>32</v>
      </c>
      <c r="B112" s="7" t="s">
        <v>56</v>
      </c>
      <c r="C112" s="7" t="s">
        <v>57</v>
      </c>
      <c r="D112" s="8"/>
      <c r="E112" s="9" t="str">
        <f>"－"</f>
        <v>－</v>
      </c>
      <c r="F112" s="8"/>
      <c r="G112" s="9" t="str">
        <f>"－"</f>
        <v>－</v>
      </c>
      <c r="H112" s="8"/>
      <c r="I112" s="9" t="str">
        <f>"－"</f>
        <v>－</v>
      </c>
      <c r="J112" s="8"/>
      <c r="K112" s="9" t="str">
        <f>"－"</f>
        <v>－</v>
      </c>
    </row>
    <row r="113">
      <c r="A113" s="6" t="s">
        <v>33</v>
      </c>
      <c r="B113" s="7" t="s">
        <v>56</v>
      </c>
      <c r="C113" s="7" t="s">
        <v>57</v>
      </c>
      <c r="D113" s="8"/>
      <c r="E113" s="9" t="str">
        <f>"－"</f>
        <v>－</v>
      </c>
      <c r="F113" s="8"/>
      <c r="G113" s="9" t="str">
        <f>"－"</f>
        <v>－</v>
      </c>
      <c r="H113" s="8"/>
      <c r="I113" s="9" t="str">
        <f>"－"</f>
        <v>－</v>
      </c>
      <c r="J113" s="8"/>
      <c r="K113" s="9" t="str">
        <f>"－"</f>
        <v>－</v>
      </c>
    </row>
    <row r="114">
      <c r="A114" s="6" t="s">
        <v>34</v>
      </c>
      <c r="B114" s="7" t="s">
        <v>56</v>
      </c>
      <c r="C114" s="7" t="s">
        <v>57</v>
      </c>
      <c r="D114" s="8"/>
      <c r="E114" s="9" t="str">
        <f>"－"</f>
        <v>－</v>
      </c>
      <c r="F114" s="8"/>
      <c r="G114" s="9" t="str">
        <f>"－"</f>
        <v>－</v>
      </c>
      <c r="H114" s="8"/>
      <c r="I114" s="9" t="str">
        <f>"－"</f>
        <v>－</v>
      </c>
      <c r="J114" s="8"/>
      <c r="K114" s="9" t="str">
        <f>"－"</f>
        <v>－</v>
      </c>
    </row>
    <row r="115">
      <c r="A115" s="6" t="s">
        <v>35</v>
      </c>
      <c r="B115" s="7" t="s">
        <v>56</v>
      </c>
      <c r="C115" s="7" t="s">
        <v>57</v>
      </c>
      <c r="D115" s="8"/>
      <c r="E115" s="9"/>
      <c r="F115" s="8"/>
      <c r="G115" s="9"/>
      <c r="H115" s="8"/>
      <c r="I115" s="9"/>
      <c r="J115" s="8"/>
      <c r="K115" s="9"/>
    </row>
    <row r="116">
      <c r="A116" s="6" t="s">
        <v>36</v>
      </c>
      <c r="B116" s="7" t="s">
        <v>56</v>
      </c>
      <c r="C116" s="7" t="s">
        <v>57</v>
      </c>
      <c r="D116" s="8"/>
      <c r="E116" s="9"/>
      <c r="F116" s="8"/>
      <c r="G116" s="9"/>
      <c r="H116" s="8"/>
      <c r="I116" s="9"/>
      <c r="J116" s="8"/>
      <c r="K116" s="9"/>
    </row>
    <row r="117">
      <c r="A117" s="6" t="s">
        <v>37</v>
      </c>
      <c r="B117" s="7" t="s">
        <v>56</v>
      </c>
      <c r="C117" s="7" t="s">
        <v>57</v>
      </c>
      <c r="D117" s="8"/>
      <c r="E117" s="9" t="str">
        <f>"－"</f>
        <v>－</v>
      </c>
      <c r="F117" s="8"/>
      <c r="G117" s="9" t="str">
        <f>"－"</f>
        <v>－</v>
      </c>
      <c r="H117" s="8"/>
      <c r="I117" s="9" t="str">
        <f>"－"</f>
        <v>－</v>
      </c>
      <c r="J117" s="8"/>
      <c r="K117" s="9" t="str">
        <f>"－"</f>
        <v>－</v>
      </c>
    </row>
    <row r="118">
      <c r="A118" s="6" t="s">
        <v>38</v>
      </c>
      <c r="B118" s="7" t="s">
        <v>56</v>
      </c>
      <c r="C118" s="7" t="s">
        <v>57</v>
      </c>
      <c r="D118" s="8"/>
      <c r="E118" s="9" t="str">
        <f>"－"</f>
        <v>－</v>
      </c>
      <c r="F118" s="8"/>
      <c r="G118" s="9" t="str">
        <f>"－"</f>
        <v>－</v>
      </c>
      <c r="H118" s="8"/>
      <c r="I118" s="9" t="str">
        <f>"－"</f>
        <v>－</v>
      </c>
      <c r="J118" s="8"/>
      <c r="K118" s="9" t="str">
        <f>"－"</f>
        <v>－</v>
      </c>
    </row>
    <row r="119">
      <c r="A119" s="6" t="s">
        <v>39</v>
      </c>
      <c r="B119" s="7" t="s">
        <v>56</v>
      </c>
      <c r="C119" s="7" t="s">
        <v>57</v>
      </c>
      <c r="D119" s="8"/>
      <c r="E119" s="9" t="str">
        <f>"－"</f>
        <v>－</v>
      </c>
      <c r="F119" s="8"/>
      <c r="G119" s="9" t="str">
        <f>"－"</f>
        <v>－</v>
      </c>
      <c r="H119" s="8"/>
      <c r="I119" s="9" t="str">
        <f>"－"</f>
        <v>－</v>
      </c>
      <c r="J119" s="8"/>
      <c r="K119" s="9" t="str">
        <f>"－"</f>
        <v>－</v>
      </c>
    </row>
    <row r="120">
      <c r="A120" s="6" t="s">
        <v>40</v>
      </c>
      <c r="B120" s="7" t="s">
        <v>56</v>
      </c>
      <c r="C120" s="7" t="s">
        <v>57</v>
      </c>
      <c r="D120" s="8"/>
      <c r="E120" s="9" t="str">
        <f>"－"</f>
        <v>－</v>
      </c>
      <c r="F120" s="8"/>
      <c r="G120" s="9" t="str">
        <f>"－"</f>
        <v>－</v>
      </c>
      <c r="H120" s="8"/>
      <c r="I120" s="9" t="str">
        <f>"－"</f>
        <v>－</v>
      </c>
      <c r="J120" s="8"/>
      <c r="K120" s="9" t="str">
        <f>"－"</f>
        <v>－</v>
      </c>
    </row>
    <row r="121">
      <c r="A121" s="6" t="s">
        <v>41</v>
      </c>
      <c r="B121" s="7" t="s">
        <v>56</v>
      </c>
      <c r="C121" s="7" t="s">
        <v>57</v>
      </c>
      <c r="D121" s="8"/>
      <c r="E121" s="9" t="str">
        <f>"－"</f>
        <v>－</v>
      </c>
      <c r="F121" s="8"/>
      <c r="G121" s="9" t="str">
        <f>"－"</f>
        <v>－</v>
      </c>
      <c r="H121" s="8"/>
      <c r="I121" s="9" t="str">
        <f>"－"</f>
        <v>－</v>
      </c>
      <c r="J121" s="8"/>
      <c r="K121" s="9" t="str">
        <f>"－"</f>
        <v>－</v>
      </c>
    </row>
    <row r="122">
      <c r="A122" s="6" t="s">
        <v>42</v>
      </c>
      <c r="B122" s="7" t="s">
        <v>56</v>
      </c>
      <c r="C122" s="7" t="s">
        <v>57</v>
      </c>
      <c r="D122" s="8"/>
      <c r="E122" s="9"/>
      <c r="F122" s="8"/>
      <c r="G122" s="9"/>
      <c r="H122" s="8"/>
      <c r="I122" s="9"/>
      <c r="J122" s="8"/>
      <c r="K122" s="9"/>
    </row>
    <row r="123">
      <c r="A123" s="6" t="s">
        <v>43</v>
      </c>
      <c r="B123" s="7" t="s">
        <v>56</v>
      </c>
      <c r="C123" s="7" t="s">
        <v>57</v>
      </c>
      <c r="D123" s="8"/>
      <c r="E123" s="9"/>
      <c r="F123" s="8"/>
      <c r="G123" s="9"/>
      <c r="H123" s="8"/>
      <c r="I123" s="9"/>
      <c r="J123" s="8"/>
      <c r="K123" s="9"/>
    </row>
    <row r="124">
      <c r="A124" s="6" t="s">
        <v>44</v>
      </c>
      <c r="B124" s="7" t="s">
        <v>56</v>
      </c>
      <c r="C124" s="7" t="s">
        <v>57</v>
      </c>
      <c r="D124" s="8"/>
      <c r="E124" s="9" t="str">
        <f>"－"</f>
        <v>－</v>
      </c>
      <c r="F124" s="8"/>
      <c r="G124" s="9" t="str">
        <f>"－"</f>
        <v>－</v>
      </c>
      <c r="H124" s="8"/>
      <c r="I124" s="9" t="str">
        <f>"－"</f>
        <v>－</v>
      </c>
      <c r="J124" s="8"/>
      <c r="K124" s="9" t="str">
        <f>"－"</f>
        <v>－</v>
      </c>
    </row>
    <row r="125">
      <c r="A125" s="6" t="s">
        <v>45</v>
      </c>
      <c r="B125" s="7" t="s">
        <v>56</v>
      </c>
      <c r="C125" s="7" t="s">
        <v>57</v>
      </c>
      <c r="D125" s="8"/>
      <c r="E125" s="9" t="str">
        <f>"－"</f>
        <v>－</v>
      </c>
      <c r="F125" s="8"/>
      <c r="G125" s="9" t="str">
        <f>"－"</f>
        <v>－</v>
      </c>
      <c r="H125" s="8"/>
      <c r="I125" s="9" t="str">
        <f>"－"</f>
        <v>－</v>
      </c>
      <c r="J125" s="8"/>
      <c r="K125" s="9" t="str">
        <f>"－"</f>
        <v>－</v>
      </c>
    </row>
    <row r="126">
      <c r="A126" s="6" t="s">
        <v>46</v>
      </c>
      <c r="B126" s="7" t="s">
        <v>56</v>
      </c>
      <c r="C126" s="7" t="s">
        <v>57</v>
      </c>
      <c r="D126" s="8"/>
      <c r="E126" s="9" t="str">
        <f>"－"</f>
        <v>－</v>
      </c>
      <c r="F126" s="8"/>
      <c r="G126" s="9" t="str">
        <f>"－"</f>
        <v>－</v>
      </c>
      <c r="H126" s="8"/>
      <c r="I126" s="9" t="str">
        <f>"－"</f>
        <v>－</v>
      </c>
      <c r="J126" s="8"/>
      <c r="K126" s="9" t="str">
        <f>"－"</f>
        <v>－</v>
      </c>
    </row>
    <row r="127">
      <c r="A127" s="6" t="s">
        <v>47</v>
      </c>
      <c r="B127" s="7" t="s">
        <v>56</v>
      </c>
      <c r="C127" s="7" t="s">
        <v>57</v>
      </c>
      <c r="D127" s="8"/>
      <c r="E127" s="9" t="str">
        <f>"－"</f>
        <v>－</v>
      </c>
      <c r="F127" s="8"/>
      <c r="G127" s="9" t="str">
        <f>"－"</f>
        <v>－</v>
      </c>
      <c r="H127" s="8"/>
      <c r="I127" s="9" t="str">
        <f>"－"</f>
        <v>－</v>
      </c>
      <c r="J127" s="8"/>
      <c r="K127" s="9" t="str">
        <f>"－"</f>
        <v>－</v>
      </c>
    </row>
    <row r="128">
      <c r="A128" s="6" t="s">
        <v>48</v>
      </c>
      <c r="B128" s="7" t="s">
        <v>56</v>
      </c>
      <c r="C128" s="7" t="s">
        <v>57</v>
      </c>
      <c r="D128" s="8"/>
      <c r="E128" s="9" t="str">
        <f>"－"</f>
        <v>－</v>
      </c>
      <c r="F128" s="8"/>
      <c r="G128" s="9" t="str">
        <f>"－"</f>
        <v>－</v>
      </c>
      <c r="H128" s="8"/>
      <c r="I128" s="9" t="str">
        <f>"－"</f>
        <v>－</v>
      </c>
      <c r="J128" s="8"/>
      <c r="K128" s="9" t="str">
        <f>"－"</f>
        <v>－</v>
      </c>
    </row>
    <row r="129">
      <c r="A129" s="6" t="s">
        <v>49</v>
      </c>
      <c r="B129" s="7" t="s">
        <v>56</v>
      </c>
      <c r="C129" s="7" t="s">
        <v>57</v>
      </c>
      <c r="D129" s="8"/>
      <c r="E129" s="9"/>
      <c r="F129" s="8"/>
      <c r="G129" s="9"/>
      <c r="H129" s="8"/>
      <c r="I129" s="9"/>
      <c r="J129" s="8"/>
      <c r="K129" s="9"/>
    </row>
  </sheetData>
  <mergeCells count="12">
    <mergeCell ref="A1:C1"/>
    <mergeCell ref="A2:C2"/>
    <mergeCell ref="B4:B5"/>
    <mergeCell ref="C4:C5"/>
    <mergeCell ref="D4:E4"/>
    <mergeCell ref="H4:I4"/>
    <mergeCell ref="J4:K4"/>
    <mergeCell ref="D5:E5"/>
    <mergeCell ref="F5:G5"/>
    <mergeCell ref="H5:I5"/>
    <mergeCell ref="J5:K5"/>
    <mergeCell ref="F4:G4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67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BO_DM0031</vt:lpstr>
      <vt:lpstr>BO_DM0031!Print_Titles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2018-10-23T08:55:39Z</dcterms:created>
  <cp:lastPrinted>2019-03-19T04:26:27Z</cp:lastPrinted>
  <dcterms:modified xsi:type="dcterms:W3CDTF">2020-09-02T23:57:57Z</dcterms:modified>
</cp:coreProperties>
</file>