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<sst xmlns="http://schemas.openxmlformats.org/spreadsheetml/2006/main" count="170" uniqueCount="62">
  <si>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</si>
  <si>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</si>
  <si>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</si>
  <si>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</si>
  <si>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</si>
  <si>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</si>
  <si>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</si>
  <si>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</si>
  <si>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</si>
  <si>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</si>
  <si>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</si>
  <si>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</si>
  <si>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</si>
  <si>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</si>
  <si>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</si>
  <si>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</si>
  <si>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</si>
  <si>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</si>
  <si>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</si>
  <si>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</si>
  <si>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</si>
  <si>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</si>
  <si>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</si>
  <si>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</si>
  <si>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</si>
  <si>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</si>
  <si>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</si>
  <si>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有価証券オプション</t>
  </si>
  <si>
    <t>Securities Options</t>
  </si>
  <si>
    <t>◎●</t>
  </si>
  <si>
    <t>2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</si>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</sst>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</f>
        <v>1.0</v>
      </c>
      <c r="F10" s="24"/>
      <c r="G10" s="26" t="n">
        <f>13640</f>
        <v>13640.0</v>
      </c>
      <c r="H10" s="25"/>
      <c r="I10" s="26" t="n">
        <f>13641</f>
        <v>13641.0</v>
      </c>
      <c r="J10" s="23"/>
      <c r="K10" s="26" t="n">
        <f>1490</f>
        <v>1490.0</v>
      </c>
      <c r="L10" s="24"/>
      <c r="M10" s="26" t="n">
        <f>8557480</f>
        <v>8557480.0</v>
      </c>
      <c r="N10" s="25"/>
      <c r="O10" s="26" t="n">
        <f>8558970</f>
        <v>8558970.0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12845</f>
        <v>12845.0</v>
      </c>
      <c r="AA10" s="24"/>
      <c r="AB10" s="26" t="n">
        <f>12429</f>
        <v>12429.0</v>
      </c>
      <c r="AC10" s="25"/>
      <c r="AD10" s="26" t="n">
        <f>25274</f>
        <v>25274.0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1453</f>
        <v>1453.0</v>
      </c>
      <c r="F11" s="24" t="s">
        <v>31</v>
      </c>
      <c r="G11" s="26" t="n">
        <f>20840</f>
        <v>20840.0</v>
      </c>
      <c r="H11" s="25" t="s">
        <v>31</v>
      </c>
      <c r="I11" s="26" t="n">
        <f>22293</f>
        <v>22293.0</v>
      </c>
      <c r="J11" s="23"/>
      <c r="K11" s="26" t="n">
        <f>19943560</f>
        <v>1.994356E7</v>
      </c>
      <c r="L11" s="24" t="s">
        <v>31</v>
      </c>
      <c r="M11" s="26" t="n">
        <f>20823700</f>
        <v>2.08237E7</v>
      </c>
      <c r="N11" s="25" t="s">
        <v>31</v>
      </c>
      <c r="O11" s="26" t="n">
        <f>40767260</f>
        <v>4.076726E7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12038</f>
        <v>12038.0</v>
      </c>
      <c r="AA11" s="24"/>
      <c r="AB11" s="26" t="n">
        <f>11889</f>
        <v>11889.0</v>
      </c>
      <c r="AC11" s="25"/>
      <c r="AD11" s="26" t="n">
        <f>23927</f>
        <v>23927.0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 t="n">
        <f>1057</f>
        <v>1057.0</v>
      </c>
      <c r="F14" s="24"/>
      <c r="G14" s="26" t="n">
        <f>7640</f>
        <v>7640.0</v>
      </c>
      <c r="H14" s="25"/>
      <c r="I14" s="26" t="n">
        <f>8697</f>
        <v>8697.0</v>
      </c>
      <c r="J14" s="23"/>
      <c r="K14" s="26" t="n">
        <f>545960</f>
        <v>545960.0</v>
      </c>
      <c r="L14" s="24"/>
      <c r="M14" s="26" t="n">
        <f>2414520</f>
        <v>2414520.0</v>
      </c>
      <c r="N14" s="25"/>
      <c r="O14" s="26" t="n">
        <f>2960480</f>
        <v>2960480.0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13081</f>
        <v>13081.0</v>
      </c>
      <c r="AA14" s="24"/>
      <c r="AB14" s="26" t="n">
        <f>11529</f>
        <v>11529.0</v>
      </c>
      <c r="AC14" s="25"/>
      <c r="AD14" s="26" t="n">
        <f>24610</f>
        <v>24610.0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647</f>
        <v>647.0</v>
      </c>
      <c r="F15" s="24"/>
      <c r="G15" s="26" t="n">
        <f>3000</f>
        <v>3000.0</v>
      </c>
      <c r="H15" s="25"/>
      <c r="I15" s="26" t="n">
        <f>3647</f>
        <v>3647.0</v>
      </c>
      <c r="J15" s="23"/>
      <c r="K15" s="26" t="n">
        <f>21592200</f>
        <v>2.15922E7</v>
      </c>
      <c r="L15" s="24"/>
      <c r="M15" s="26" t="n">
        <f>1311000</f>
        <v>1311000.0</v>
      </c>
      <c r="N15" s="25"/>
      <c r="O15" s="26" t="n">
        <f>22903200</f>
        <v>2.29032E7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13184</f>
        <v>13184.0</v>
      </c>
      <c r="AA15" s="24"/>
      <c r="AB15" s="26" t="n">
        <f>12529</f>
        <v>12529.0</v>
      </c>
      <c r="AC15" s="25"/>
      <c r="AD15" s="26" t="n">
        <f>25713</f>
        <v>25713.0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240</f>
        <v>240.0</v>
      </c>
      <c r="F16" s="24"/>
      <c r="G16" s="26" t="n">
        <f>10140</f>
        <v>10140.0</v>
      </c>
      <c r="H16" s="25"/>
      <c r="I16" s="26" t="n">
        <f>10380</f>
        <v>10380.0</v>
      </c>
      <c r="J16" s="23"/>
      <c r="K16" s="26" t="n">
        <f>59500</f>
        <v>59500.0</v>
      </c>
      <c r="L16" s="24"/>
      <c r="M16" s="26" t="n">
        <f>3454000</f>
        <v>3454000.0</v>
      </c>
      <c r="N16" s="25"/>
      <c r="O16" s="26" t="n">
        <f>3513500</f>
        <v>3513500.0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13424</f>
        <v>13424.0</v>
      </c>
      <c r="AA16" s="24"/>
      <c r="AB16" s="26" t="n">
        <f>12529</f>
        <v>12529.0</v>
      </c>
      <c r="AC16" s="25"/>
      <c r="AD16" s="26" t="n">
        <f>25953</f>
        <v>25953.0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70</f>
        <v>70.0</v>
      </c>
      <c r="F17" s="24"/>
      <c r="G17" s="26" t="n">
        <f>8112</f>
        <v>8112.0</v>
      </c>
      <c r="H17" s="25"/>
      <c r="I17" s="26" t="n">
        <f>8182</f>
        <v>8182.0</v>
      </c>
      <c r="J17" s="23"/>
      <c r="K17" s="26" t="n">
        <f>27920</f>
        <v>27920.0</v>
      </c>
      <c r="L17" s="24"/>
      <c r="M17" s="26" t="n">
        <f>1439400</f>
        <v>1439400.0</v>
      </c>
      <c r="N17" s="25"/>
      <c r="O17" s="26" t="n">
        <f>1467320</f>
        <v>1467320.0</v>
      </c>
      <c r="P17" s="27" t="n">
        <f>2210</f>
        <v>2210.0</v>
      </c>
      <c r="Q17" s="28" t="n">
        <f>122</f>
        <v>122.0</v>
      </c>
      <c r="R17" s="29" t="n">
        <f>2332</f>
        <v>2332.0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10319</f>
        <v>10319.0</v>
      </c>
      <c r="AA17" s="24"/>
      <c r="AB17" s="26" t="n">
        <f>10462</f>
        <v>10462.0</v>
      </c>
      <c r="AC17" s="25"/>
      <c r="AD17" s="26" t="n">
        <f>20781</f>
        <v>20781.0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450</f>
        <v>450.0</v>
      </c>
      <c r="F18" s="24"/>
      <c r="G18" s="26" t="n">
        <f>5017</f>
        <v>5017.0</v>
      </c>
      <c r="H18" s="25"/>
      <c r="I18" s="26" t="n">
        <f>5467</f>
        <v>5467.0</v>
      </c>
      <c r="J18" s="23"/>
      <c r="K18" s="26" t="n">
        <f>175500</f>
        <v>175500.0</v>
      </c>
      <c r="L18" s="24"/>
      <c r="M18" s="26" t="n">
        <f>2476244</f>
        <v>2476244.0</v>
      </c>
      <c r="N18" s="25"/>
      <c r="O18" s="26" t="n">
        <f>2651744</f>
        <v>2651744.0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10769</f>
        <v>10769.0</v>
      </c>
      <c r="AA18" s="24"/>
      <c r="AB18" s="26" t="n">
        <f>7509</f>
        <v>7509.0</v>
      </c>
      <c r="AC18" s="25"/>
      <c r="AD18" s="26" t="n">
        <f>18278</f>
        <v>18278.0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1233</f>
        <v>1233.0</v>
      </c>
      <c r="F21" s="24" t="s">
        <v>42</v>
      </c>
      <c r="G21" s="26" t="n">
        <f>1036</f>
        <v>1036.0</v>
      </c>
      <c r="H21" s="25"/>
      <c r="I21" s="26" t="n">
        <f>2269</f>
        <v>2269.0</v>
      </c>
      <c r="J21" s="23"/>
      <c r="K21" s="26" t="n">
        <f>554823</f>
        <v>554823.0</v>
      </c>
      <c r="L21" s="24"/>
      <c r="M21" s="26" t="n">
        <f>747126</f>
        <v>747126.0</v>
      </c>
      <c r="N21" s="25"/>
      <c r="O21" s="26" t="n">
        <f>1301949</f>
        <v>1301949.0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 t="s">
        <v>42</v>
      </c>
      <c r="Z21" s="26" t="n">
        <f>10017</f>
        <v>10017.0</v>
      </c>
      <c r="AA21" s="24" t="s">
        <v>42</v>
      </c>
      <c r="AB21" s="26" t="n">
        <f>6545</f>
        <v>6545.0</v>
      </c>
      <c r="AC21" s="25" t="s">
        <v>42</v>
      </c>
      <c r="AD21" s="26" t="n">
        <f>16562</f>
        <v>16562.0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3635</f>
        <v>3635.0</v>
      </c>
      <c r="F22" s="24"/>
      <c r="G22" s="26" t="n">
        <f>2026</f>
        <v>2026.0</v>
      </c>
      <c r="H22" s="25"/>
      <c r="I22" s="26" t="n">
        <f>5661</f>
        <v>5661.0</v>
      </c>
      <c r="J22" s="23"/>
      <c r="K22" s="26" t="n">
        <f>21028710</f>
        <v>2.102871E7</v>
      </c>
      <c r="L22" s="24"/>
      <c r="M22" s="26" t="n">
        <f>620570</f>
        <v>620570.0</v>
      </c>
      <c r="N22" s="25"/>
      <c r="O22" s="26" t="n">
        <f>21649280</f>
        <v>2.164928E7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13652</f>
        <v>13652.0</v>
      </c>
      <c r="AA22" s="24"/>
      <c r="AB22" s="26" t="n">
        <f>8571</f>
        <v>8571.0</v>
      </c>
      <c r="AC22" s="25"/>
      <c r="AD22" s="26" t="n">
        <f>22223</f>
        <v>22223.0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2050</f>
        <v>2050.0</v>
      </c>
      <c r="F23" s="24"/>
      <c r="G23" s="26" t="n">
        <f>2123</f>
        <v>2123.0</v>
      </c>
      <c r="H23" s="25"/>
      <c r="I23" s="26" t="n">
        <f>4173</f>
        <v>4173.0</v>
      </c>
      <c r="J23" s="23"/>
      <c r="K23" s="26" t="n">
        <f>688550</f>
        <v>688550.0</v>
      </c>
      <c r="L23" s="24"/>
      <c r="M23" s="26" t="n">
        <f>668720</f>
        <v>668720.0</v>
      </c>
      <c r="N23" s="25"/>
      <c r="O23" s="26" t="n">
        <f>1357270</f>
        <v>1357270.0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11702</f>
        <v>11702.0</v>
      </c>
      <c r="AA23" s="24"/>
      <c r="AB23" s="26" t="n">
        <f>6734</f>
        <v>6734.0</v>
      </c>
      <c r="AC23" s="25"/>
      <c r="AD23" s="26" t="n">
        <f>18436</f>
        <v>18436.0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4118</f>
        <v>4118.0</v>
      </c>
      <c r="F24" s="24"/>
      <c r="G24" s="26" t="n">
        <f>4640</f>
        <v>4640.0</v>
      </c>
      <c r="H24" s="25"/>
      <c r="I24" s="26" t="n">
        <f>8758</f>
        <v>8758.0</v>
      </c>
      <c r="J24" s="23"/>
      <c r="K24" s="26" t="n">
        <f>1556710</f>
        <v>1556710.0</v>
      </c>
      <c r="L24" s="24"/>
      <c r="M24" s="26" t="n">
        <f>1157760</f>
        <v>1157760.0</v>
      </c>
      <c r="N24" s="25"/>
      <c r="O24" s="26" t="n">
        <f>2714470</f>
        <v>2714470.0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15820</f>
        <v>15820.0</v>
      </c>
      <c r="AA24" s="24"/>
      <c r="AB24" s="26" t="n">
        <f>10094</f>
        <v>10094.0</v>
      </c>
      <c r="AC24" s="25"/>
      <c r="AD24" s="26" t="n">
        <f>25914</f>
        <v>25914.0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156</f>
        <v>156.0</v>
      </c>
      <c r="F25" s="24"/>
      <c r="G25" s="26" t="n">
        <f>6001</f>
        <v>6001.0</v>
      </c>
      <c r="H25" s="25"/>
      <c r="I25" s="26" t="n">
        <f>6157</f>
        <v>6157.0</v>
      </c>
      <c r="J25" s="23"/>
      <c r="K25" s="26" t="n">
        <f>51630</f>
        <v>51630.0</v>
      </c>
      <c r="L25" s="24"/>
      <c r="M25" s="26" t="n">
        <f>1509000</f>
        <v>1509000.0</v>
      </c>
      <c r="N25" s="25"/>
      <c r="O25" s="26" t="n">
        <f>1560630</f>
        <v>1560630.0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15976</f>
        <v>15976.0</v>
      </c>
      <c r="AA25" s="24"/>
      <c r="AB25" s="26" t="n">
        <f>8093</f>
        <v>8093.0</v>
      </c>
      <c r="AC25" s="25"/>
      <c r="AD25" s="26" t="n">
        <f>24069</f>
        <v>24069.0</v>
      </c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 t="n">
        <f>175</f>
        <v>175.0</v>
      </c>
      <c r="F28" s="24"/>
      <c r="G28" s="26" t="n">
        <f>14000</f>
        <v>14000.0</v>
      </c>
      <c r="H28" s="25"/>
      <c r="I28" s="26" t="n">
        <f>14175</f>
        <v>14175.0</v>
      </c>
      <c r="J28" s="23"/>
      <c r="K28" s="26" t="n">
        <f>68056</f>
        <v>68056.0</v>
      </c>
      <c r="L28" s="24"/>
      <c r="M28" s="26" t="n">
        <f>4783000</f>
        <v>4783000.0</v>
      </c>
      <c r="N28" s="25"/>
      <c r="O28" s="26" t="n">
        <f>4851056</f>
        <v>4851056.0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16151</f>
        <v>16151.0</v>
      </c>
      <c r="AA28" s="24"/>
      <c r="AB28" s="26" t="n">
        <f>12093</f>
        <v>12093.0</v>
      </c>
      <c r="AC28" s="25"/>
      <c r="AD28" s="26" t="n">
        <f>28244</f>
        <v>28244.0</v>
      </c>
    </row>
    <row r="29">
      <c r="A29" s="21" t="s">
        <v>50</v>
      </c>
      <c r="B29" s="22" t="s">
        <v>27</v>
      </c>
      <c r="C29" s="22" t="s">
        <v>28</v>
      </c>
      <c r="D29" s="23" t="s">
        <v>31</v>
      </c>
      <c r="E29" s="26" t="n">
        <f>6800</f>
        <v>6800.0</v>
      </c>
      <c r="F29" s="24"/>
      <c r="G29" s="26" t="n">
        <f>4001</f>
        <v>4001.0</v>
      </c>
      <c r="H29" s="25"/>
      <c r="I29" s="26" t="n">
        <f>10801</f>
        <v>10801.0</v>
      </c>
      <c r="J29" s="23" t="s">
        <v>31</v>
      </c>
      <c r="K29" s="26" t="n">
        <f>26452000</f>
        <v>2.6452E7</v>
      </c>
      <c r="L29" s="24"/>
      <c r="M29" s="26" t="n">
        <f>1794530</f>
        <v>1794530.0</v>
      </c>
      <c r="N29" s="25"/>
      <c r="O29" s="26" t="n">
        <f>28246530</f>
        <v>2.824653E7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22951</f>
        <v>22951.0</v>
      </c>
      <c r="AA29" s="24"/>
      <c r="AB29" s="26" t="n">
        <f>10094</f>
        <v>10094.0</v>
      </c>
      <c r="AC29" s="25"/>
      <c r="AD29" s="26" t="n">
        <f>33045</f>
        <v>33045.0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350</f>
        <v>350.0</v>
      </c>
      <c r="F30" s="24"/>
      <c r="G30" s="26" t="n">
        <f>12000</f>
        <v>12000.0</v>
      </c>
      <c r="H30" s="25"/>
      <c r="I30" s="26" t="n">
        <f>12350</f>
        <v>12350.0</v>
      </c>
      <c r="J30" s="23"/>
      <c r="K30" s="26" t="n">
        <f>271850</f>
        <v>271850.0</v>
      </c>
      <c r="L30" s="24"/>
      <c r="M30" s="26" t="n">
        <f>2036000</f>
        <v>2036000.0</v>
      </c>
      <c r="N30" s="25"/>
      <c r="O30" s="26" t="n">
        <f>2307850</f>
        <v>2307850.0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23301</f>
        <v>23301.0</v>
      </c>
      <c r="AA30" s="24"/>
      <c r="AB30" s="26" t="n">
        <f>10094</f>
        <v>10094.0</v>
      </c>
      <c r="AC30" s="25"/>
      <c r="AD30" s="26" t="n">
        <f>33395</f>
        <v>33395.0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110</f>
        <v>110.0</v>
      </c>
      <c r="F31" s="24"/>
      <c r="G31" s="26" t="n">
        <f>1320</f>
        <v>1320.0</v>
      </c>
      <c r="H31" s="25" t="s">
        <v>42</v>
      </c>
      <c r="I31" s="26" t="n">
        <f>1430</f>
        <v>1430.0</v>
      </c>
      <c r="J31" s="23"/>
      <c r="K31" s="26" t="n">
        <f>8480686</f>
        <v>8480686.0</v>
      </c>
      <c r="L31" s="24" t="s">
        <v>42</v>
      </c>
      <c r="M31" s="26" t="n">
        <f>431920</f>
        <v>431920.0</v>
      </c>
      <c r="N31" s="25"/>
      <c r="O31" s="26" t="n">
        <f>8912606</f>
        <v>8912606.0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23411</f>
        <v>23411.0</v>
      </c>
      <c r="AA31" s="24"/>
      <c r="AB31" s="26" t="n">
        <f>11414</f>
        <v>11414.0</v>
      </c>
      <c r="AC31" s="25"/>
      <c r="AD31" s="26" t="n">
        <f>34825</f>
        <v>34825.0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260</f>
        <v>260.0</v>
      </c>
      <c r="F32" s="24"/>
      <c r="G32" s="26" t="n">
        <f>11000</f>
        <v>11000.0</v>
      </c>
      <c r="H32" s="25"/>
      <c r="I32" s="26" t="n">
        <f>11260</f>
        <v>11260.0</v>
      </c>
      <c r="J32" s="23"/>
      <c r="K32" s="26" t="n">
        <f>131275</f>
        <v>131275.0</v>
      </c>
      <c r="L32" s="24"/>
      <c r="M32" s="26" t="n">
        <f>3230000</f>
        <v>3230000.0</v>
      </c>
      <c r="N32" s="25"/>
      <c r="O32" s="26" t="n">
        <f>3361275</f>
        <v>3361275.0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23671</f>
        <v>23671.0</v>
      </c>
      <c r="AA32" s="24"/>
      <c r="AB32" s="26" t="n">
        <f>12414</f>
        <v>12414.0</v>
      </c>
      <c r="AC32" s="25"/>
      <c r="AD32" s="26" t="n">
        <f>36085</f>
        <v>36085.0</v>
      </c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 t="n">
        <f>50</f>
        <v>50.0</v>
      </c>
      <c r="F35" s="24"/>
      <c r="G35" s="26" t="n">
        <f>5000</f>
        <v>5000.0</v>
      </c>
      <c r="H35" s="25"/>
      <c r="I35" s="26" t="n">
        <f>5050</f>
        <v>5050.0</v>
      </c>
      <c r="J35" s="23"/>
      <c r="K35" s="26" t="n">
        <f>22000</f>
        <v>22000.0</v>
      </c>
      <c r="L35" s="24"/>
      <c r="M35" s="26" t="n">
        <f>934000</f>
        <v>934000.0</v>
      </c>
      <c r="N35" s="25"/>
      <c r="O35" s="26" t="n">
        <f>956000</f>
        <v>956000.0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23721</f>
        <v>23721.0</v>
      </c>
      <c r="AA35" s="24"/>
      <c r="AB35" s="26" t="n">
        <f>11414</f>
        <v>11414.0</v>
      </c>
      <c r="AC35" s="25"/>
      <c r="AD35" s="26" t="n">
        <f>35135</f>
        <v>35135.0</v>
      </c>
    </row>
    <row r="36">
      <c r="A36" s="21" t="s">
        <v>57</v>
      </c>
      <c r="B36" s="22" t="s">
        <v>27</v>
      </c>
      <c r="C36" s="22" t="s">
        <v>28</v>
      </c>
      <c r="D36" s="23" t="s">
        <v>42</v>
      </c>
      <c r="E36" s="26" t="str">
        <f>"－"</f>
        <v>－</v>
      </c>
      <c r="F36" s="24"/>
      <c r="G36" s="26" t="n">
        <f>2002</f>
        <v>2002.0</v>
      </c>
      <c r="H36" s="25"/>
      <c r="I36" s="26" t="n">
        <f>2002</f>
        <v>2002.0</v>
      </c>
      <c r="J36" s="23" t="s">
        <v>42</v>
      </c>
      <c r="K36" s="26" t="str">
        <f>"－"</f>
        <v>－</v>
      </c>
      <c r="L36" s="24"/>
      <c r="M36" s="26" t="n">
        <f>630690</f>
        <v>630690.0</v>
      </c>
      <c r="N36" s="25" t="s">
        <v>42</v>
      </c>
      <c r="O36" s="26" t="n">
        <f>630690</f>
        <v>630690.0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23721</f>
        <v>23721.0</v>
      </c>
      <c r="AA36" s="24"/>
      <c r="AB36" s="26" t="n">
        <f>13416</f>
        <v>13416.0</v>
      </c>
      <c r="AC36" s="25"/>
      <c r="AD36" s="26" t="n">
        <f>37137</f>
        <v>37137.0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2654</f>
        <v>2654.0</v>
      </c>
      <c r="F37" s="24"/>
      <c r="G37" s="26" t="n">
        <f>2960</f>
        <v>2960.0</v>
      </c>
      <c r="H37" s="25"/>
      <c r="I37" s="26" t="n">
        <f>5614</f>
        <v>5614.0</v>
      </c>
      <c r="J37" s="23"/>
      <c r="K37" s="26" t="n">
        <f>6280520</f>
        <v>6280520.0</v>
      </c>
      <c r="L37" s="24"/>
      <c r="M37" s="26" t="n">
        <f>1088240</f>
        <v>1088240.0</v>
      </c>
      <c r="N37" s="25"/>
      <c r="O37" s="26" t="n">
        <f>7368760</f>
        <v>7368760.0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26375</f>
        <v>26375.0</v>
      </c>
      <c r="AA37" s="24"/>
      <c r="AB37" s="26" t="n">
        <f>15736</f>
        <v>15736.0</v>
      </c>
      <c r="AC37" s="25"/>
      <c r="AD37" s="26" t="n">
        <f>42111</f>
        <v>42111.0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61</f>
        <v>61.0</v>
      </c>
      <c r="F38" s="24"/>
      <c r="G38" s="26" t="n">
        <f>11280</f>
        <v>11280.0</v>
      </c>
      <c r="H38" s="25"/>
      <c r="I38" s="26" t="n">
        <f>11341</f>
        <v>11341.0</v>
      </c>
      <c r="J38" s="23"/>
      <c r="K38" s="26" t="n">
        <f>17800</f>
        <v>17800.0</v>
      </c>
      <c r="L38" s="24"/>
      <c r="M38" s="26" t="n">
        <f>3333840</f>
        <v>3333840.0</v>
      </c>
      <c r="N38" s="25"/>
      <c r="O38" s="26" t="n">
        <f>3351640</f>
        <v>3351640.0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26436</f>
        <v>26436.0</v>
      </c>
      <c r="AA38" s="24" t="s">
        <v>31</v>
      </c>
      <c r="AB38" s="26" t="n">
        <f>17736</f>
        <v>17736.0</v>
      </c>
      <c r="AC38" s="25"/>
      <c r="AD38" s="26" t="n">
        <f>44172</f>
        <v>44172.0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4110</f>
        <v>4110.0</v>
      </c>
      <c r="F39" s="24"/>
      <c r="G39" s="26" t="n">
        <f>6000</f>
        <v>6000.0</v>
      </c>
      <c r="H39" s="25"/>
      <c r="I39" s="26" t="n">
        <f>10110</f>
        <v>10110.0</v>
      </c>
      <c r="J39" s="23"/>
      <c r="K39" s="26" t="n">
        <f>1045200</f>
        <v>1045200.0</v>
      </c>
      <c r="L39" s="24"/>
      <c r="M39" s="26" t="n">
        <f>2098000</f>
        <v>2098000.0</v>
      </c>
      <c r="N39" s="25"/>
      <c r="O39" s="26" t="n">
        <f>3143200</f>
        <v>3143200.0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31</v>
      </c>
      <c r="Z39" s="26" t="n">
        <f>30286</f>
        <v>30286.0</v>
      </c>
      <c r="AA39" s="24"/>
      <c r="AB39" s="26" t="n">
        <f>15736</f>
        <v>15736.0</v>
      </c>
      <c r="AC39" s="25" t="s">
        <v>31</v>
      </c>
      <c r="AD39" s="26" t="n">
        <f>46022</f>
        <v>46022.0</v>
      </c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