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3" r:id="rId1" sheetId="1"/>
  </sheets>
  <definedNames>
    <definedName localSheetId="0" name="_xlnm.Print_Titles">BO_DM0033!$4:$9</definedName>
  </definedNames>
  <calcPr calcId="145621"/>
</workbook>
</file>

<file path=xl/sharedStrings.xml><?xml version="1.0" encoding="utf-8"?>
<sst xmlns="http://schemas.openxmlformats.org/spreadsheetml/2006/main" count="173" uniqueCount="61">
  <si>
    <t>国 債 先 物 オ プ シ ョ ン 取 引 取 引 状 況（日別）</t>
    <rPh eb="1" sb="0">
      <t>クニ</t>
    </rPh>
    <rPh eb="3" sb="2">
      <t>サイ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</si>
  <si>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Options on JGB Futures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</si>
  <si>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</si>
  <si>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</si>
  <si>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</si>
  <si>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</si>
  <si>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</si>
  <si>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</si>
  <si>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</si>
  <si>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</si>
  <si>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</si>
  <si>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</si>
  <si>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</si>
  <si>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</si>
  <si>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</si>
  <si>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</si>
  <si>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</si>
  <si>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</si>
  <si>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</si>
  <si>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</si>
  <si>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</si>
  <si>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</si>
  <si>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</si>
  <si>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</si>
  <si>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</si>
  <si>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</si>
  <si>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1.1</t>
  </si>
  <si>
    <t>長期国債先物オプション</t>
  </si>
  <si>
    <t>Options on 10-year JGB Futures</t>
  </si>
  <si>
    <t>2</t>
  </si>
  <si>
    <t>3</t>
  </si>
  <si>
    <t>4</t>
  </si>
  <si>
    <t>●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</si>
  <si>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</si>
  <si>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</si>
  <si>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</si>
  <si>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</si>
  <si>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</si>
  <si>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</si>
  <si>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</si>
  <si>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</si>
  <si>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</si>
  <si>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</si>
  <si>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</si>
  <si>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</si>
  <si>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</si>
  <si>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</si>
  <si>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◎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</si>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</sst>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40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5" t="s">
        <v>4</v>
      </c>
      <c r="B5" s="45" t="s">
        <v>5</v>
      </c>
      <c r="C5" s="32" t="s">
        <v>6</v>
      </c>
      <c r="D5" s="32" t="s">
        <v>7</v>
      </c>
      <c r="E5" s="33"/>
      <c r="F5" s="33" t="s">
        <v>8</v>
      </c>
      <c r="G5" s="33"/>
      <c r="H5" s="33" t="s">
        <v>8</v>
      </c>
      <c r="I5" s="34"/>
      <c r="J5" s="32" t="s">
        <v>9</v>
      </c>
      <c r="K5" s="33"/>
      <c r="L5" s="33" t="s">
        <v>8</v>
      </c>
      <c r="M5" s="33"/>
      <c r="N5" s="33" t="s">
        <v>8</v>
      </c>
      <c r="O5" s="34"/>
      <c r="P5" s="33" t="s">
        <v>10</v>
      </c>
      <c r="Q5" s="33"/>
      <c r="R5" s="34"/>
      <c r="S5" s="32" t="s">
        <v>11</v>
      </c>
      <c r="T5" s="33"/>
      <c r="U5" s="33" t="s">
        <v>8</v>
      </c>
      <c r="V5" s="33"/>
      <c r="W5" s="33" t="s">
        <v>8</v>
      </c>
      <c r="X5" s="34"/>
      <c r="Y5" s="32" t="s">
        <v>12</v>
      </c>
      <c r="Z5" s="33"/>
      <c r="AA5" s="33" t="s">
        <v>8</v>
      </c>
      <c r="AB5" s="33"/>
      <c r="AC5" s="33" t="s">
        <v>8</v>
      </c>
      <c r="AD5" s="34"/>
    </row>
    <row customFormat="1" customHeight="1" ht="17.100000000000001" r="6" s="3" spans="1:30">
      <c r="A6" s="40"/>
      <c r="B6" s="40"/>
      <c r="C6" s="46"/>
      <c r="D6" s="35" t="s">
        <v>13</v>
      </c>
      <c r="E6" s="36"/>
      <c r="F6" s="37" t="s">
        <v>14</v>
      </c>
      <c r="G6" s="38"/>
      <c r="H6" s="36" t="s">
        <v>15</v>
      </c>
      <c r="I6" s="39"/>
      <c r="J6" s="35" t="s">
        <v>13</v>
      </c>
      <c r="K6" s="36"/>
      <c r="L6" s="37" t="s">
        <v>14</v>
      </c>
      <c r="M6" s="38"/>
      <c r="N6" s="36" t="s">
        <v>15</v>
      </c>
      <c r="O6" s="39"/>
      <c r="P6" s="12" t="s">
        <v>13</v>
      </c>
      <c r="Q6" s="13" t="s">
        <v>14</v>
      </c>
      <c r="R6" s="14" t="s">
        <v>16</v>
      </c>
      <c r="S6" s="35" t="s">
        <v>13</v>
      </c>
      <c r="T6" s="36"/>
      <c r="U6" s="37" t="s">
        <v>14</v>
      </c>
      <c r="V6" s="38"/>
      <c r="W6" s="36" t="s">
        <v>15</v>
      </c>
      <c r="X6" s="39"/>
      <c r="Y6" s="35" t="s">
        <v>13</v>
      </c>
      <c r="Z6" s="36"/>
      <c r="AA6" s="37" t="s">
        <v>14</v>
      </c>
      <c r="AB6" s="38"/>
      <c r="AC6" s="36" t="s">
        <v>15</v>
      </c>
      <c r="AD6" s="39"/>
    </row>
    <row customFormat="1" customHeight="1" ht="1.5" r="7" s="3" spans="1:30">
      <c r="A7" s="15"/>
      <c r="B7" s="40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40" t="s">
        <v>17</v>
      </c>
      <c r="B8" s="40"/>
      <c r="C8" s="46"/>
      <c r="D8" s="42" t="s">
        <v>18</v>
      </c>
      <c r="E8" s="43"/>
      <c r="F8" s="43"/>
      <c r="G8" s="43"/>
      <c r="H8" s="43"/>
      <c r="I8" s="44"/>
      <c r="J8" s="42" t="s">
        <v>19</v>
      </c>
      <c r="K8" s="43"/>
      <c r="L8" s="43"/>
      <c r="M8" s="43"/>
      <c r="N8" s="43"/>
      <c r="O8" s="44"/>
      <c r="P8" s="43" t="s">
        <v>20</v>
      </c>
      <c r="Q8" s="43"/>
      <c r="R8" s="44"/>
      <c r="S8" s="42" t="s">
        <v>21</v>
      </c>
      <c r="T8" s="43"/>
      <c r="U8" s="43"/>
      <c r="V8" s="43"/>
      <c r="W8" s="43"/>
      <c r="X8" s="44"/>
      <c r="Y8" s="42" t="s">
        <v>22</v>
      </c>
      <c r="Z8" s="43"/>
      <c r="AA8" s="43"/>
      <c r="AB8" s="43"/>
      <c r="AC8" s="43"/>
      <c r="AD8" s="44"/>
    </row>
    <row customFormat="1" customHeight="1" ht="17.100000000000001" r="9" s="3" spans="1:30">
      <c r="A9" s="41"/>
      <c r="B9" s="41"/>
      <c r="C9" s="30"/>
      <c r="D9" s="30" t="s">
        <v>23</v>
      </c>
      <c r="E9" s="31"/>
      <c r="F9" s="47" t="s">
        <v>24</v>
      </c>
      <c r="G9" s="48"/>
      <c r="H9" s="31" t="s">
        <v>25</v>
      </c>
      <c r="I9" s="49"/>
      <c r="J9" s="30" t="s">
        <v>23</v>
      </c>
      <c r="K9" s="31"/>
      <c r="L9" s="47" t="s">
        <v>24</v>
      </c>
      <c r="M9" s="48"/>
      <c r="N9" s="31" t="s">
        <v>25</v>
      </c>
      <c r="O9" s="49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47" t="s">
        <v>24</v>
      </c>
      <c r="V9" s="48"/>
      <c r="W9" s="31" t="s">
        <v>25</v>
      </c>
      <c r="X9" s="49"/>
      <c r="Y9" s="30" t="s">
        <v>23</v>
      </c>
      <c r="Z9" s="31"/>
      <c r="AA9" s="47" t="s">
        <v>24</v>
      </c>
      <c r="AB9" s="48"/>
      <c r="AC9" s="31" t="s">
        <v>25</v>
      </c>
      <c r="AD9" s="49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/>
      <c r="F12" s="24"/>
      <c r="G12" s="26"/>
      <c r="H12" s="25"/>
      <c r="I12" s="26"/>
      <c r="J12" s="23"/>
      <c r="K12" s="26"/>
      <c r="L12" s="24"/>
      <c r="M12" s="26"/>
      <c r="N12" s="25"/>
      <c r="O12" s="26"/>
      <c r="P12" s="27"/>
      <c r="Q12" s="28"/>
      <c r="R12" s="29"/>
      <c r="S12" s="23"/>
      <c r="T12" s="26"/>
      <c r="U12" s="24"/>
      <c r="V12" s="26"/>
      <c r="W12" s="25"/>
      <c r="X12" s="26"/>
      <c r="Y12" s="23"/>
      <c r="Z12" s="26"/>
      <c r="AA12" s="24"/>
      <c r="AB12" s="26"/>
      <c r="AC12" s="25"/>
      <c r="AD12" s="26"/>
    </row>
    <row r="13">
      <c r="A13" s="21" t="s">
        <v>31</v>
      </c>
      <c r="B13" s="22" t="s">
        <v>27</v>
      </c>
      <c r="C13" s="22" t="s">
        <v>28</v>
      </c>
      <c r="D13" s="23"/>
      <c r="E13" s="26" t="n">
        <f>75</f>
        <v>75.0</v>
      </c>
      <c r="F13" s="24"/>
      <c r="G13" s="26" t="n">
        <f>197</f>
        <v>197.0</v>
      </c>
      <c r="H13" s="25"/>
      <c r="I13" s="26" t="n">
        <f>272</f>
        <v>272.0</v>
      </c>
      <c r="J13" s="23"/>
      <c r="K13" s="26" t="n">
        <f>9100000</f>
        <v>9100000.0</v>
      </c>
      <c r="L13" s="24"/>
      <c r="M13" s="26" t="n">
        <f>39895000</f>
        <v>3.9895E7</v>
      </c>
      <c r="N13" s="25"/>
      <c r="O13" s="26" t="n">
        <f>48995000</f>
        <v>4.8995E7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 t="s">
        <v>32</v>
      </c>
      <c r="T13" s="26" t="str">
        <f>"－"</f>
        <v>－</v>
      </c>
      <c r="U13" s="24" t="s">
        <v>32</v>
      </c>
      <c r="V13" s="26" t="str">
        <f>"－"</f>
        <v>－</v>
      </c>
      <c r="W13" s="25" t="s">
        <v>32</v>
      </c>
      <c r="X13" s="26" t="str">
        <f>"－"</f>
        <v>－</v>
      </c>
      <c r="Y13" s="23" t="s">
        <v>32</v>
      </c>
      <c r="Z13" s="26" t="n">
        <f>277</f>
        <v>277.0</v>
      </c>
      <c r="AA13" s="24"/>
      <c r="AB13" s="26" t="n">
        <f>206</f>
        <v>206.0</v>
      </c>
      <c r="AC13" s="25"/>
      <c r="AD13" s="26" t="n">
        <f>483</f>
        <v>483.0</v>
      </c>
    </row>
    <row r="14">
      <c r="A14" s="21" t="s">
        <v>33</v>
      </c>
      <c r="B14" s="22" t="s">
        <v>27</v>
      </c>
      <c r="C14" s="22" t="s">
        <v>28</v>
      </c>
      <c r="D14" s="23"/>
      <c r="E14" s="26" t="n">
        <f>39</f>
        <v>39.0</v>
      </c>
      <c r="F14" s="24"/>
      <c r="G14" s="26" t="n">
        <f>85</f>
        <v>85.0</v>
      </c>
      <c r="H14" s="25" t="s">
        <v>32</v>
      </c>
      <c r="I14" s="26" t="n">
        <f>124</f>
        <v>124.0</v>
      </c>
      <c r="J14" s="23"/>
      <c r="K14" s="26" t="n">
        <f>7800000</f>
        <v>7800000.0</v>
      </c>
      <c r="L14" s="24"/>
      <c r="M14" s="26" t="n">
        <f>18890000</f>
        <v>1.889E7</v>
      </c>
      <c r="N14" s="25"/>
      <c r="O14" s="26" t="n">
        <f>26690000</f>
        <v>2.669E7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301</f>
        <v>301.0</v>
      </c>
      <c r="AA14" s="24"/>
      <c r="AB14" s="26" t="n">
        <f>250</f>
        <v>250.0</v>
      </c>
      <c r="AC14" s="25"/>
      <c r="AD14" s="26" t="n">
        <f>551</f>
        <v>551.0</v>
      </c>
    </row>
    <row r="15">
      <c r="A15" s="21" t="s">
        <v>34</v>
      </c>
      <c r="B15" s="22" t="s">
        <v>27</v>
      </c>
      <c r="C15" s="22" t="s">
        <v>28</v>
      </c>
      <c r="D15" s="23"/>
      <c r="E15" s="26" t="n">
        <f>230</f>
        <v>230.0</v>
      </c>
      <c r="F15" s="24"/>
      <c r="G15" s="26" t="n">
        <f>123</f>
        <v>123.0</v>
      </c>
      <c r="H15" s="25"/>
      <c r="I15" s="26" t="n">
        <f>353</f>
        <v>353.0</v>
      </c>
      <c r="J15" s="23"/>
      <c r="K15" s="26" t="n">
        <f>48160000</f>
        <v>4.816E7</v>
      </c>
      <c r="L15" s="24"/>
      <c r="M15" s="26" t="n">
        <f>35930000</f>
        <v>3.593E7</v>
      </c>
      <c r="N15" s="25"/>
      <c r="O15" s="26" t="n">
        <f>84090000</f>
        <v>8.409E7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472</f>
        <v>472.0</v>
      </c>
      <c r="AA15" s="24"/>
      <c r="AB15" s="26" t="n">
        <f>352</f>
        <v>352.0</v>
      </c>
      <c r="AC15" s="25"/>
      <c r="AD15" s="26" t="n">
        <f>824</f>
        <v>824.0</v>
      </c>
    </row>
    <row r="16">
      <c r="A16" s="21" t="s">
        <v>35</v>
      </c>
      <c r="B16" s="22" t="s">
        <v>27</v>
      </c>
      <c r="C16" s="22" t="s">
        <v>28</v>
      </c>
      <c r="D16" s="23"/>
      <c r="E16" s="26"/>
      <c r="F16" s="24"/>
      <c r="G16" s="26"/>
      <c r="H16" s="25"/>
      <c r="I16" s="26"/>
      <c r="J16" s="23"/>
      <c r="K16" s="26"/>
      <c r="L16" s="24"/>
      <c r="M16" s="26"/>
      <c r="N16" s="25"/>
      <c r="O16" s="26"/>
      <c r="P16" s="27"/>
      <c r="Q16" s="28"/>
      <c r="R16" s="29"/>
      <c r="S16" s="23"/>
      <c r="T16" s="26"/>
      <c r="U16" s="24"/>
      <c r="V16" s="26"/>
      <c r="W16" s="25"/>
      <c r="X16" s="26"/>
      <c r="Y16" s="23"/>
      <c r="Z16" s="26"/>
      <c r="AA16" s="24"/>
      <c r="AB16" s="26"/>
      <c r="AC16" s="25"/>
      <c r="AD16" s="26"/>
    </row>
    <row r="17">
      <c r="A17" s="21" t="s">
        <v>36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37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38</v>
      </c>
      <c r="B19" s="22" t="s">
        <v>27</v>
      </c>
      <c r="C19" s="22" t="s">
        <v>28</v>
      </c>
      <c r="D19" s="23"/>
      <c r="E19" s="26" t="n">
        <f>44</f>
        <v>44.0</v>
      </c>
      <c r="F19" s="24"/>
      <c r="G19" s="26" t="n">
        <f>80</f>
        <v>80.0</v>
      </c>
      <c r="H19" s="25"/>
      <c r="I19" s="26" t="n">
        <f>124</f>
        <v>124.0</v>
      </c>
      <c r="J19" s="23"/>
      <c r="K19" s="26" t="n">
        <f>10430000</f>
        <v>1.043E7</v>
      </c>
      <c r="L19" s="24"/>
      <c r="M19" s="26" t="n">
        <f>17270000</f>
        <v>1.727E7</v>
      </c>
      <c r="N19" s="25"/>
      <c r="O19" s="26" t="n">
        <f>27700000</f>
        <v>2.77E7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481</f>
        <v>481.0</v>
      </c>
      <c r="AA19" s="24"/>
      <c r="AB19" s="26" t="n">
        <f>370</f>
        <v>370.0</v>
      </c>
      <c r="AC19" s="25"/>
      <c r="AD19" s="26" t="n">
        <f>851</f>
        <v>851.0</v>
      </c>
    </row>
    <row r="20">
      <c r="A20" s="21" t="s">
        <v>39</v>
      </c>
      <c r="B20" s="22" t="s">
        <v>27</v>
      </c>
      <c r="C20" s="22" t="s">
        <v>28</v>
      </c>
      <c r="D20" s="23" t="s">
        <v>32</v>
      </c>
      <c r="E20" s="26" t="n">
        <f>12</f>
        <v>12.0</v>
      </c>
      <c r="F20" s="24"/>
      <c r="G20" s="26" t="n">
        <f>170</f>
        <v>170.0</v>
      </c>
      <c r="H20" s="25"/>
      <c r="I20" s="26" t="n">
        <f>182</f>
        <v>182.0</v>
      </c>
      <c r="J20" s="23" t="s">
        <v>32</v>
      </c>
      <c r="K20" s="26" t="n">
        <f>1440000</f>
        <v>1440000.0</v>
      </c>
      <c r="L20" s="24"/>
      <c r="M20" s="26" t="n">
        <f>21360000</f>
        <v>2.136E7</v>
      </c>
      <c r="N20" s="25" t="s">
        <v>32</v>
      </c>
      <c r="O20" s="26" t="n">
        <f>22800000</f>
        <v>2.28E7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3"/>
      <c r="T20" s="26" t="str">
        <f>"－"</f>
        <v>－</v>
      </c>
      <c r="U20" s="24"/>
      <c r="V20" s="26" t="str">
        <f>"－"</f>
        <v>－</v>
      </c>
      <c r="W20" s="25"/>
      <c r="X20" s="26" t="str">
        <f>"－"</f>
        <v>－</v>
      </c>
      <c r="Y20" s="23"/>
      <c r="Z20" s="26" t="n">
        <f>491</f>
        <v>491.0</v>
      </c>
      <c r="AA20" s="24"/>
      <c r="AB20" s="26" t="n">
        <f>265</f>
        <v>265.0</v>
      </c>
      <c r="AC20" s="25"/>
      <c r="AD20" s="26" t="n">
        <f>756</f>
        <v>756.0</v>
      </c>
    </row>
    <row r="21">
      <c r="A21" s="21" t="s">
        <v>40</v>
      </c>
      <c r="B21" s="22" t="s">
        <v>27</v>
      </c>
      <c r="C21" s="22" t="s">
        <v>28</v>
      </c>
      <c r="D21" s="23"/>
      <c r="E21" s="26" t="n">
        <f>99</f>
        <v>99.0</v>
      </c>
      <c r="F21" s="24"/>
      <c r="G21" s="26" t="n">
        <f>44</f>
        <v>44.0</v>
      </c>
      <c r="H21" s="25"/>
      <c r="I21" s="26" t="n">
        <f>143</f>
        <v>143.0</v>
      </c>
      <c r="J21" s="23"/>
      <c r="K21" s="26" t="n">
        <f>20870000</f>
        <v>2.087E7</v>
      </c>
      <c r="L21" s="24"/>
      <c r="M21" s="26" t="n">
        <f>4230000</f>
        <v>4230000.0</v>
      </c>
      <c r="N21" s="25"/>
      <c r="O21" s="26" t="n">
        <f>25100000</f>
        <v>2.51E7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543</f>
        <v>543.0</v>
      </c>
      <c r="AA21" s="24"/>
      <c r="AB21" s="26" t="n">
        <f>276</f>
        <v>276.0</v>
      </c>
      <c r="AC21" s="25"/>
      <c r="AD21" s="26" t="n">
        <f>819</f>
        <v>819.0</v>
      </c>
    </row>
    <row r="22">
      <c r="A22" s="21" t="s">
        <v>41</v>
      </c>
      <c r="B22" s="22" t="s">
        <v>27</v>
      </c>
      <c r="C22" s="22" t="s">
        <v>28</v>
      </c>
      <c r="D22" s="23"/>
      <c r="E22" s="26" t="n">
        <f>102</f>
        <v>102.0</v>
      </c>
      <c r="F22" s="24"/>
      <c r="G22" s="26" t="n">
        <f>113</f>
        <v>113.0</v>
      </c>
      <c r="H22" s="25"/>
      <c r="I22" s="26" t="n">
        <f>215</f>
        <v>215.0</v>
      </c>
      <c r="J22" s="23"/>
      <c r="K22" s="26" t="n">
        <f>34795000</f>
        <v>3.4795E7</v>
      </c>
      <c r="L22" s="24"/>
      <c r="M22" s="26" t="n">
        <f>12250000</f>
        <v>1.225E7</v>
      </c>
      <c r="N22" s="25"/>
      <c r="O22" s="26" t="n">
        <f>47045000</f>
        <v>4.7045E7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n">
        <f>55</f>
        <v>55.0</v>
      </c>
      <c r="U22" s="24"/>
      <c r="V22" s="26" t="str">
        <f>"－"</f>
        <v>－</v>
      </c>
      <c r="W22" s="25"/>
      <c r="X22" s="26" t="n">
        <f>55</f>
        <v>55.0</v>
      </c>
      <c r="Y22" s="23"/>
      <c r="Z22" s="26" t="n">
        <f>535</f>
        <v>535.0</v>
      </c>
      <c r="AA22" s="24"/>
      <c r="AB22" s="26" t="n">
        <f>334</f>
        <v>334.0</v>
      </c>
      <c r="AC22" s="25"/>
      <c r="AD22" s="26" t="n">
        <f>869</f>
        <v>869.0</v>
      </c>
    </row>
    <row r="23">
      <c r="A23" s="21" t="s">
        <v>42</v>
      </c>
      <c r="B23" s="22" t="s">
        <v>27</v>
      </c>
      <c r="C23" s="22" t="s">
        <v>28</v>
      </c>
      <c r="D23" s="23"/>
      <c r="E23" s="26"/>
      <c r="F23" s="24"/>
      <c r="G23" s="26"/>
      <c r="H23" s="25"/>
      <c r="I23" s="26"/>
      <c r="J23" s="23"/>
      <c r="K23" s="26"/>
      <c r="L23" s="24"/>
      <c r="M23" s="26"/>
      <c r="N23" s="25"/>
      <c r="O23" s="26"/>
      <c r="P23" s="27"/>
      <c r="Q23" s="28"/>
      <c r="R23" s="29"/>
      <c r="S23" s="23"/>
      <c r="T23" s="26"/>
      <c r="U23" s="24"/>
      <c r="V23" s="26"/>
      <c r="W23" s="25"/>
      <c r="X23" s="26"/>
      <c r="Y23" s="23"/>
      <c r="Z23" s="26"/>
      <c r="AA23" s="24"/>
      <c r="AB23" s="26"/>
      <c r="AC23" s="25"/>
      <c r="AD23" s="26"/>
    </row>
    <row r="24">
      <c r="A24" s="21" t="s">
        <v>43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44</v>
      </c>
      <c r="B25" s="22" t="s">
        <v>27</v>
      </c>
      <c r="C25" s="22" t="s">
        <v>28</v>
      </c>
      <c r="D25" s="23"/>
      <c r="E25" s="26" t="n">
        <f>186</f>
        <v>186.0</v>
      </c>
      <c r="F25" s="24"/>
      <c r="G25" s="26" t="n">
        <f>75</f>
        <v>75.0</v>
      </c>
      <c r="H25" s="25"/>
      <c r="I25" s="26" t="n">
        <f>261</f>
        <v>261.0</v>
      </c>
      <c r="J25" s="23"/>
      <c r="K25" s="26" t="n">
        <f>45260000</f>
        <v>4.526E7</v>
      </c>
      <c r="L25" s="24"/>
      <c r="M25" s="26" t="n">
        <f>24500000</f>
        <v>2.45E7</v>
      </c>
      <c r="N25" s="25"/>
      <c r="O25" s="26" t="n">
        <f>69760000</f>
        <v>6.976E7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646</f>
        <v>646.0</v>
      </c>
      <c r="AA25" s="24"/>
      <c r="AB25" s="26" t="n">
        <f>385</f>
        <v>385.0</v>
      </c>
      <c r="AC25" s="25"/>
      <c r="AD25" s="26" t="n">
        <f>1031</f>
        <v>1031.0</v>
      </c>
    </row>
    <row r="26">
      <c r="A26" s="21" t="s">
        <v>45</v>
      </c>
      <c r="B26" s="22" t="s">
        <v>27</v>
      </c>
      <c r="C26" s="22" t="s">
        <v>28</v>
      </c>
      <c r="D26" s="23"/>
      <c r="E26" s="26" t="n">
        <f>335</f>
        <v>335.0</v>
      </c>
      <c r="F26" s="24"/>
      <c r="G26" s="26" t="n">
        <f>63</f>
        <v>63.0</v>
      </c>
      <c r="H26" s="25"/>
      <c r="I26" s="26" t="n">
        <f>398</f>
        <v>398.0</v>
      </c>
      <c r="J26" s="23"/>
      <c r="K26" s="26" t="n">
        <f>92390000</f>
        <v>9.239E7</v>
      </c>
      <c r="L26" s="24"/>
      <c r="M26" s="26" t="n">
        <f>19550000</f>
        <v>1.955E7</v>
      </c>
      <c r="N26" s="25"/>
      <c r="O26" s="26" t="n">
        <f>111940000</f>
        <v>1.1194E8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n">
        <f>10</f>
        <v>10.0</v>
      </c>
      <c r="W26" s="25"/>
      <c r="X26" s="26" t="n">
        <f>10</f>
        <v>10.0</v>
      </c>
      <c r="Y26" s="23"/>
      <c r="Z26" s="26" t="n">
        <f>926</f>
        <v>926.0</v>
      </c>
      <c r="AA26" s="24"/>
      <c r="AB26" s="26" t="n">
        <f>418</f>
        <v>418.0</v>
      </c>
      <c r="AC26" s="25"/>
      <c r="AD26" s="26" t="n">
        <f>1344</f>
        <v>1344.0</v>
      </c>
    </row>
    <row r="27">
      <c r="A27" s="21" t="s">
        <v>46</v>
      </c>
      <c r="B27" s="22" t="s">
        <v>27</v>
      </c>
      <c r="C27" s="22" t="s">
        <v>28</v>
      </c>
      <c r="D27" s="23" t="s">
        <v>47</v>
      </c>
      <c r="E27" s="26" t="n">
        <f>1455</f>
        <v>1455.0</v>
      </c>
      <c r="F27" s="24"/>
      <c r="G27" s="26" t="n">
        <f>401</f>
        <v>401.0</v>
      </c>
      <c r="H27" s="25" t="s">
        <v>47</v>
      </c>
      <c r="I27" s="26" t="n">
        <f>1856</f>
        <v>1856.0</v>
      </c>
      <c r="J27" s="23" t="s">
        <v>47</v>
      </c>
      <c r="K27" s="26" t="n">
        <f>225295000</f>
        <v>2.25295E8</v>
      </c>
      <c r="L27" s="24" t="s">
        <v>47</v>
      </c>
      <c r="M27" s="26" t="n">
        <f>88960000</f>
        <v>8.896E7</v>
      </c>
      <c r="N27" s="25" t="s">
        <v>47</v>
      </c>
      <c r="O27" s="26" t="n">
        <f>314255000</f>
        <v>3.14255E8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n">
        <f>45</f>
        <v>45.0</v>
      </c>
      <c r="U27" s="24"/>
      <c r="V27" s="26" t="str">
        <f>"－"</f>
        <v>－</v>
      </c>
      <c r="W27" s="25"/>
      <c r="X27" s="26" t="n">
        <f>45</f>
        <v>45.0</v>
      </c>
      <c r="Y27" s="23"/>
      <c r="Z27" s="26" t="n">
        <f>1984</f>
        <v>1984.0</v>
      </c>
      <c r="AA27" s="24"/>
      <c r="AB27" s="26" t="n">
        <f>716</f>
        <v>716.0</v>
      </c>
      <c r="AC27" s="25"/>
      <c r="AD27" s="26" t="n">
        <f>2700</f>
        <v>2700.0</v>
      </c>
    </row>
    <row r="28">
      <c r="A28" s="21" t="s">
        <v>48</v>
      </c>
      <c r="B28" s="22" t="s">
        <v>27</v>
      </c>
      <c r="C28" s="22" t="s">
        <v>28</v>
      </c>
      <c r="D28" s="23"/>
      <c r="E28" s="26" t="n">
        <f>200</f>
        <v>200.0</v>
      </c>
      <c r="F28" s="24"/>
      <c r="G28" s="26" t="n">
        <f>134</f>
        <v>134.0</v>
      </c>
      <c r="H28" s="25"/>
      <c r="I28" s="26" t="n">
        <f>334</f>
        <v>334.0</v>
      </c>
      <c r="J28" s="23"/>
      <c r="K28" s="26" t="n">
        <f>48700000</f>
        <v>4.87E7</v>
      </c>
      <c r="L28" s="24"/>
      <c r="M28" s="26" t="n">
        <f>27250000</f>
        <v>2.725E7</v>
      </c>
      <c r="N28" s="25"/>
      <c r="O28" s="26" t="n">
        <f>75950000</f>
        <v>7.595E7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n">
        <f>25</f>
        <v>25.0</v>
      </c>
      <c r="U28" s="24"/>
      <c r="V28" s="26" t="str">
        <f>"－"</f>
        <v>－</v>
      </c>
      <c r="W28" s="25"/>
      <c r="X28" s="26" t="n">
        <f>25</f>
        <v>25.0</v>
      </c>
      <c r="Y28" s="23"/>
      <c r="Z28" s="26" t="n">
        <f>2055</f>
        <v>2055.0</v>
      </c>
      <c r="AA28" s="24"/>
      <c r="AB28" s="26" t="n">
        <f>783</f>
        <v>783.0</v>
      </c>
      <c r="AC28" s="25"/>
      <c r="AD28" s="26" t="n">
        <f>2838</f>
        <v>2838.0</v>
      </c>
    </row>
    <row r="29">
      <c r="A29" s="21" t="s">
        <v>49</v>
      </c>
      <c r="B29" s="22" t="s">
        <v>27</v>
      </c>
      <c r="C29" s="22" t="s">
        <v>28</v>
      </c>
      <c r="D29" s="23"/>
      <c r="E29" s="26" t="n">
        <f>343</f>
        <v>343.0</v>
      </c>
      <c r="F29" s="24"/>
      <c r="G29" s="26" t="n">
        <f>59</f>
        <v>59.0</v>
      </c>
      <c r="H29" s="25"/>
      <c r="I29" s="26" t="n">
        <f>402</f>
        <v>402.0</v>
      </c>
      <c r="J29" s="23"/>
      <c r="K29" s="26" t="n">
        <f>41010000</f>
        <v>4.101E7</v>
      </c>
      <c r="L29" s="24"/>
      <c r="M29" s="26" t="n">
        <f>38610000</f>
        <v>3.861E7</v>
      </c>
      <c r="N29" s="25"/>
      <c r="O29" s="26" t="n">
        <f>79620000</f>
        <v>7.962E7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n">
        <f>25</f>
        <v>25.0</v>
      </c>
      <c r="U29" s="24"/>
      <c r="V29" s="26" t="str">
        <f>"－"</f>
        <v>－</v>
      </c>
      <c r="W29" s="25"/>
      <c r="X29" s="26" t="n">
        <f>25</f>
        <v>25.0</v>
      </c>
      <c r="Y29" s="23"/>
      <c r="Z29" s="26" t="n">
        <f>2230</f>
        <v>2230.0</v>
      </c>
      <c r="AA29" s="24"/>
      <c r="AB29" s="26" t="n">
        <f>796</f>
        <v>796.0</v>
      </c>
      <c r="AC29" s="25"/>
      <c r="AD29" s="26" t="n">
        <f>3026</f>
        <v>3026.0</v>
      </c>
    </row>
    <row r="30">
      <c r="A30" s="21" t="s">
        <v>50</v>
      </c>
      <c r="B30" s="22" t="s">
        <v>27</v>
      </c>
      <c r="C30" s="22" t="s">
        <v>28</v>
      </c>
      <c r="D30" s="23"/>
      <c r="E30" s="26"/>
      <c r="F30" s="24"/>
      <c r="G30" s="26"/>
      <c r="H30" s="25"/>
      <c r="I30" s="26"/>
      <c r="J30" s="23"/>
      <c r="K30" s="26"/>
      <c r="L30" s="24"/>
      <c r="M30" s="26"/>
      <c r="N30" s="25"/>
      <c r="O30" s="26"/>
      <c r="P30" s="27"/>
      <c r="Q30" s="28"/>
      <c r="R30" s="29"/>
      <c r="S30" s="23"/>
      <c r="T30" s="26"/>
      <c r="U30" s="24"/>
      <c r="V30" s="26"/>
      <c r="W30" s="25"/>
      <c r="X30" s="26"/>
      <c r="Y30" s="23"/>
      <c r="Z30" s="26"/>
      <c r="AA30" s="24"/>
      <c r="AB30" s="26"/>
      <c r="AC30" s="25"/>
      <c r="AD30" s="26"/>
    </row>
    <row r="31">
      <c r="A31" s="21" t="s">
        <v>51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52</v>
      </c>
      <c r="B32" s="22" t="s">
        <v>27</v>
      </c>
      <c r="C32" s="22" t="s">
        <v>28</v>
      </c>
      <c r="D32" s="23"/>
      <c r="E32" s="26" t="n">
        <f>298</f>
        <v>298.0</v>
      </c>
      <c r="F32" s="24"/>
      <c r="G32" s="26" t="n">
        <f>48</f>
        <v>48.0</v>
      </c>
      <c r="H32" s="25"/>
      <c r="I32" s="26" t="n">
        <f>346</f>
        <v>346.0</v>
      </c>
      <c r="J32" s="23"/>
      <c r="K32" s="26" t="n">
        <f>33160000</f>
        <v>3.316E7</v>
      </c>
      <c r="L32" s="24"/>
      <c r="M32" s="26" t="n">
        <f>4170000</f>
        <v>4170000.0</v>
      </c>
      <c r="N32" s="25"/>
      <c r="O32" s="26" t="n">
        <f>37330000</f>
        <v>3.733E7</v>
      </c>
      <c r="P32" s="27" t="str">
        <f>"－"</f>
        <v>－</v>
      </c>
      <c r="Q32" s="28" t="n">
        <f>30</f>
        <v>30.0</v>
      </c>
      <c r="R32" s="29" t="n">
        <f>30</f>
        <v>30.0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2459</f>
        <v>2459.0</v>
      </c>
      <c r="AA32" s="24"/>
      <c r="AB32" s="26" t="n">
        <f>790</f>
        <v>790.0</v>
      </c>
      <c r="AC32" s="25"/>
      <c r="AD32" s="26" t="n">
        <f>3249</f>
        <v>3249.0</v>
      </c>
    </row>
    <row r="33">
      <c r="A33" s="21" t="s">
        <v>53</v>
      </c>
      <c r="B33" s="22" t="s">
        <v>27</v>
      </c>
      <c r="C33" s="22" t="s">
        <v>28</v>
      </c>
      <c r="D33" s="23"/>
      <c r="E33" s="26" t="n">
        <f>174</f>
        <v>174.0</v>
      </c>
      <c r="F33" s="24"/>
      <c r="G33" s="26" t="n">
        <f>91</f>
        <v>91.0</v>
      </c>
      <c r="H33" s="25"/>
      <c r="I33" s="26" t="n">
        <f>265</f>
        <v>265.0</v>
      </c>
      <c r="J33" s="23"/>
      <c r="K33" s="26" t="n">
        <f>16980000</f>
        <v>1.698E7</v>
      </c>
      <c r="L33" s="24"/>
      <c r="M33" s="26" t="n">
        <f>12860000</f>
        <v>1.286E7</v>
      </c>
      <c r="N33" s="25"/>
      <c r="O33" s="26" t="n">
        <f>29840000</f>
        <v>2.984E7</v>
      </c>
      <c r="P33" s="27" t="str">
        <f>"－"</f>
        <v>－</v>
      </c>
      <c r="Q33" s="28" t="n">
        <f>50</f>
        <v>50.0</v>
      </c>
      <c r="R33" s="29" t="n">
        <f>50</f>
        <v>50.0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2489</f>
        <v>2489.0</v>
      </c>
      <c r="AA33" s="24"/>
      <c r="AB33" s="26" t="n">
        <f>779</f>
        <v>779.0</v>
      </c>
      <c r="AC33" s="25"/>
      <c r="AD33" s="26" t="n">
        <f>3268</f>
        <v>3268.0</v>
      </c>
    </row>
    <row r="34">
      <c r="A34" s="21" t="s">
        <v>54</v>
      </c>
      <c r="B34" s="22" t="s">
        <v>27</v>
      </c>
      <c r="C34" s="22" t="s">
        <v>28</v>
      </c>
      <c r="D34" s="23"/>
      <c r="E34" s="26" t="n">
        <f>237</f>
        <v>237.0</v>
      </c>
      <c r="F34" s="24" t="s">
        <v>32</v>
      </c>
      <c r="G34" s="26" t="n">
        <f>40</f>
        <v>40.0</v>
      </c>
      <c r="H34" s="25"/>
      <c r="I34" s="26" t="n">
        <f>277</f>
        <v>277.0</v>
      </c>
      <c r="J34" s="23"/>
      <c r="K34" s="26" t="n">
        <f>25840000</f>
        <v>2.584E7</v>
      </c>
      <c r="L34" s="24" t="s">
        <v>32</v>
      </c>
      <c r="M34" s="26" t="n">
        <f>3500000</f>
        <v>3500000.0</v>
      </c>
      <c r="N34" s="25"/>
      <c r="O34" s="26" t="n">
        <f>29340000</f>
        <v>2.934E7</v>
      </c>
      <c r="P34" s="27" t="str">
        <f>"－"</f>
        <v>－</v>
      </c>
      <c r="Q34" s="28" t="n">
        <f>10</f>
        <v>10.0</v>
      </c>
      <c r="R34" s="29" t="n">
        <f>10</f>
        <v>10.0</v>
      </c>
      <c r="S34" s="23" t="s">
        <v>47</v>
      </c>
      <c r="T34" s="26" t="n">
        <f>143</f>
        <v>143.0</v>
      </c>
      <c r="U34" s="24"/>
      <c r="V34" s="26" t="n">
        <f>25</f>
        <v>25.0</v>
      </c>
      <c r="W34" s="25"/>
      <c r="X34" s="26" t="n">
        <f>168</f>
        <v>168.0</v>
      </c>
      <c r="Y34" s="23"/>
      <c r="Z34" s="26" t="n">
        <f>2571</f>
        <v>2571.0</v>
      </c>
      <c r="AA34" s="24"/>
      <c r="AB34" s="26" t="n">
        <f>784</f>
        <v>784.0</v>
      </c>
      <c r="AC34" s="25"/>
      <c r="AD34" s="26" t="n">
        <f>3355</f>
        <v>3355.0</v>
      </c>
    </row>
    <row r="35">
      <c r="A35" s="21" t="s">
        <v>55</v>
      </c>
      <c r="B35" s="22" t="s">
        <v>27</v>
      </c>
      <c r="C35" s="22" t="s">
        <v>28</v>
      </c>
      <c r="D35" s="23"/>
      <c r="E35" s="26" t="n">
        <f>148</f>
        <v>148.0</v>
      </c>
      <c r="F35" s="24"/>
      <c r="G35" s="26" t="n">
        <f>72</f>
        <v>72.0</v>
      </c>
      <c r="H35" s="25"/>
      <c r="I35" s="26" t="n">
        <f>220</f>
        <v>220.0</v>
      </c>
      <c r="J35" s="23"/>
      <c r="K35" s="26" t="n">
        <f>13360000</f>
        <v>1.336E7</v>
      </c>
      <c r="L35" s="24"/>
      <c r="M35" s="26" t="n">
        <f>20640000</f>
        <v>2.064E7</v>
      </c>
      <c r="N35" s="25"/>
      <c r="O35" s="26" t="n">
        <f>34000000</f>
        <v>3.4E7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n">
        <f>100</f>
        <v>100.0</v>
      </c>
      <c r="U35" s="24"/>
      <c r="V35" s="26" t="n">
        <f>10</f>
        <v>10.0</v>
      </c>
      <c r="W35" s="25"/>
      <c r="X35" s="26" t="n">
        <f>110</f>
        <v>110.0</v>
      </c>
      <c r="Y35" s="23"/>
      <c r="Z35" s="26" t="n">
        <f>2696</f>
        <v>2696.0</v>
      </c>
      <c r="AA35" s="24"/>
      <c r="AB35" s="26" t="n">
        <f>811</f>
        <v>811.0</v>
      </c>
      <c r="AC35" s="25"/>
      <c r="AD35" s="26" t="n">
        <f>3507</f>
        <v>3507.0</v>
      </c>
    </row>
    <row r="36">
      <c r="A36" s="21" t="s">
        <v>56</v>
      </c>
      <c r="B36" s="22" t="s">
        <v>27</v>
      </c>
      <c r="C36" s="22" t="s">
        <v>28</v>
      </c>
      <c r="D36" s="23"/>
      <c r="E36" s="26" t="n">
        <f>323</f>
        <v>323.0</v>
      </c>
      <c r="F36" s="24" t="s">
        <v>47</v>
      </c>
      <c r="G36" s="26" t="n">
        <f>709</f>
        <v>709.0</v>
      </c>
      <c r="H36" s="25"/>
      <c r="I36" s="26" t="n">
        <f>1032</f>
        <v>1032.0</v>
      </c>
      <c r="J36" s="23"/>
      <c r="K36" s="26" t="n">
        <f>23120000</f>
        <v>2.312E7</v>
      </c>
      <c r="L36" s="24"/>
      <c r="M36" s="26" t="n">
        <f>53040000</f>
        <v>5.304E7</v>
      </c>
      <c r="N36" s="25"/>
      <c r="O36" s="26" t="n">
        <f>76160000</f>
        <v>7.616E7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n">
        <f>40</f>
        <v>40.0</v>
      </c>
      <c r="U36" s="24" t="s">
        <v>47</v>
      </c>
      <c r="V36" s="26" t="n">
        <f>387</f>
        <v>387.0</v>
      </c>
      <c r="W36" s="25" t="s">
        <v>47</v>
      </c>
      <c r="X36" s="26" t="n">
        <f>427</f>
        <v>427.0</v>
      </c>
      <c r="Y36" s="23"/>
      <c r="Z36" s="26" t="n">
        <f>2787</f>
        <v>2787.0</v>
      </c>
      <c r="AA36" s="24"/>
      <c r="AB36" s="26" t="n">
        <f>1178</f>
        <v>1178.0</v>
      </c>
      <c r="AC36" s="25"/>
      <c r="AD36" s="26" t="n">
        <f>3965</f>
        <v>3965.0</v>
      </c>
    </row>
    <row r="37">
      <c r="A37" s="21" t="s">
        <v>57</v>
      </c>
      <c r="B37" s="22" t="s">
        <v>27</v>
      </c>
      <c r="C37" s="22" t="s">
        <v>28</v>
      </c>
      <c r="D37" s="23"/>
      <c r="E37" s="26"/>
      <c r="F37" s="24"/>
      <c r="G37" s="26"/>
      <c r="H37" s="25"/>
      <c r="I37" s="26"/>
      <c r="J37" s="23"/>
      <c r="K37" s="26"/>
      <c r="L37" s="24"/>
      <c r="M37" s="26"/>
      <c r="N37" s="25"/>
      <c r="O37" s="26"/>
      <c r="P37" s="27"/>
      <c r="Q37" s="28"/>
      <c r="R37" s="29"/>
      <c r="S37" s="23"/>
      <c r="T37" s="26"/>
      <c r="U37" s="24"/>
      <c r="V37" s="26"/>
      <c r="W37" s="25"/>
      <c r="X37" s="26"/>
      <c r="Y37" s="23"/>
      <c r="Z37" s="26"/>
      <c r="AA37" s="24"/>
      <c r="AB37" s="26"/>
      <c r="AC37" s="25"/>
      <c r="AD37" s="26"/>
    </row>
    <row r="38">
      <c r="A38" s="21" t="s">
        <v>58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59</v>
      </c>
      <c r="B39" s="22" t="s">
        <v>27</v>
      </c>
      <c r="C39" s="22" t="s">
        <v>28</v>
      </c>
      <c r="D39" s="23"/>
      <c r="E39" s="26" t="n">
        <f>680</f>
        <v>680.0</v>
      </c>
      <c r="F39" s="24"/>
      <c r="G39" s="26" t="n">
        <f>214</f>
        <v>214.0</v>
      </c>
      <c r="H39" s="25"/>
      <c r="I39" s="26" t="n">
        <f>894</f>
        <v>894.0</v>
      </c>
      <c r="J39" s="23"/>
      <c r="K39" s="26" t="n">
        <f>65160000</f>
        <v>6.516E7</v>
      </c>
      <c r="L39" s="24"/>
      <c r="M39" s="26" t="n">
        <f>41340000</f>
        <v>4.134E7</v>
      </c>
      <c r="N39" s="25"/>
      <c r="O39" s="26" t="n">
        <f>106500000</f>
        <v>1.065E8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n">
        <f>130</f>
        <v>130.0</v>
      </c>
      <c r="U39" s="24"/>
      <c r="V39" s="26" t="n">
        <f>113</f>
        <v>113.0</v>
      </c>
      <c r="W39" s="25"/>
      <c r="X39" s="26" t="n">
        <f>243</f>
        <v>243.0</v>
      </c>
      <c r="Y39" s="23" t="s">
        <v>47</v>
      </c>
      <c r="Z39" s="26" t="n">
        <f>3265</f>
        <v>3265.0</v>
      </c>
      <c r="AA39" s="24" t="s">
        <v>47</v>
      </c>
      <c r="AB39" s="26" t="n">
        <f>1260</f>
        <v>1260.0</v>
      </c>
      <c r="AC39" s="25" t="s">
        <v>47</v>
      </c>
      <c r="AD39" s="26" t="n">
        <f>4525</f>
        <v>4525.0</v>
      </c>
    </row>
    <row r="40">
      <c r="A40" s="21" t="s">
        <v>60</v>
      </c>
      <c r="B40" s="22" t="s">
        <v>27</v>
      </c>
      <c r="C40" s="22" t="s">
        <v>28</v>
      </c>
      <c r="D40" s="23"/>
      <c r="E40" s="26" t="n">
        <f>695</f>
        <v>695.0</v>
      </c>
      <c r="F40" s="24"/>
      <c r="G40" s="26" t="n">
        <f>80</f>
        <v>80.0</v>
      </c>
      <c r="H40" s="25"/>
      <c r="I40" s="26" t="n">
        <f>775</f>
        <v>775.0</v>
      </c>
      <c r="J40" s="23"/>
      <c r="K40" s="26" t="n">
        <f>77090000</f>
        <v>7.709E7</v>
      </c>
      <c r="L40" s="24"/>
      <c r="M40" s="26" t="n">
        <f>7090000</f>
        <v>7090000.0</v>
      </c>
      <c r="N40" s="25"/>
      <c r="O40" s="26" t="n">
        <f>84180000</f>
        <v>8.418E7</v>
      </c>
      <c r="P40" s="27" t="n">
        <f>467</f>
        <v>467.0</v>
      </c>
      <c r="Q40" s="28" t="n">
        <f>493</f>
        <v>493.0</v>
      </c>
      <c r="R40" s="29" t="n">
        <f>960</f>
        <v>960.0</v>
      </c>
      <c r="S40" s="23"/>
      <c r="T40" s="26" t="str">
        <f>"－"</f>
        <v>－</v>
      </c>
      <c r="U40" s="24"/>
      <c r="V40" s="26" t="n">
        <f>5</f>
        <v>5.0</v>
      </c>
      <c r="W40" s="25"/>
      <c r="X40" s="26" t="n">
        <f>5</f>
        <v>5.0</v>
      </c>
      <c r="Y40" s="23"/>
      <c r="Z40" s="26" t="n">
        <f>441</f>
        <v>441.0</v>
      </c>
      <c r="AA40" s="24" t="s">
        <v>32</v>
      </c>
      <c r="AB40" s="26" t="n">
        <f>4</f>
        <v>4.0</v>
      </c>
      <c r="AC40" s="25" t="s">
        <v>32</v>
      </c>
      <c r="AD40" s="26" t="n">
        <f>445</f>
        <v>445.0</v>
      </c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BO_DM0033</vt:lpstr>
      <vt:lpstr>BO_DM0033!Print_Titles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2018-10-18T07:09:24Z</dcterms:created>
  <dcterms:modified xsi:type="dcterms:W3CDTF">2020-09-02T23:59:46Z</dcterms:modified>
</cp:coreProperties>
</file>