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<sst xmlns="http://schemas.openxmlformats.org/spreadsheetml/2006/main" count="167" uniqueCount="59">
  <si>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</si>
  <si>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</si>
  <si>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</si>
  <si>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</si>
  <si>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</si>
  <si>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</si>
  <si>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</si>
  <si>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</si>
  <si>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</si>
  <si>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</si>
  <si>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</si>
  <si>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</si>
  <si>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</si>
  <si>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</si>
  <si>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</si>
  <si>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</si>
  <si>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</si>
  <si>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</si>
  <si>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</si>
  <si>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</si>
  <si>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</si>
  <si>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</si>
  <si>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</si>
  <si>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</si>
  <si>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</si>
  <si>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</si>
  <si>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</si>
  <si>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長期国債先物オプション</t>
  </si>
  <si>
    <t>Options on 10-year JGB Futures</t>
  </si>
  <si>
    <t>2</t>
  </si>
  <si>
    <t>3</t>
  </si>
  <si>
    <t>4</t>
  </si>
  <si>
    <t>5</t>
  </si>
  <si>
    <t>6</t>
  </si>
  <si>
    <t>◎</t>
  </si>
  <si>
    <t>7</t>
  </si>
  <si>
    <t>8</t>
  </si>
  <si>
    <t>9</t>
  </si>
  <si>
    <t>10</t>
  </si>
  <si>
    <t>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</si>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</sst>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8"/>
  <sheetViews>
    <sheetView showGridLines="0" tabSelected="1" view="pageBreakPreview" workbookViewId="0" zoomScaleNormal="70" zoomScaleSheetLayoutView="100">
      <pane topLeftCell="W1" xSplit="44865"/>
      <selection activeCell="W1" pane="topRight" sqref="W1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 t="n">
        <f>926</f>
        <v>926.0</v>
      </c>
      <c r="F12" s="24"/>
      <c r="G12" s="26" t="n">
        <f>1027</f>
        <v>1027.0</v>
      </c>
      <c r="H12" s="25"/>
      <c r="I12" s="26" t="n">
        <f>1953</f>
        <v>1953.0</v>
      </c>
      <c r="J12" s="23"/>
      <c r="K12" s="26" t="n">
        <f>167030000</f>
        <v>1.6703E8</v>
      </c>
      <c r="L12" s="24"/>
      <c r="M12" s="26" t="n">
        <f>182805000</f>
        <v>1.82805E8</v>
      </c>
      <c r="N12" s="25"/>
      <c r="O12" s="26" t="n">
        <f>349835000</f>
        <v>3.49835E8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n">
        <f>102</f>
        <v>102.0</v>
      </c>
      <c r="U12" s="24"/>
      <c r="V12" s="26" t="n">
        <f>759</f>
        <v>759.0</v>
      </c>
      <c r="W12" s="25"/>
      <c r="X12" s="26" t="n">
        <f>861</f>
        <v>861.0</v>
      </c>
      <c r="Y12" s="23"/>
      <c r="Z12" s="26" t="n">
        <f>3113</f>
        <v>3113.0</v>
      </c>
      <c r="AA12" s="24"/>
      <c r="AB12" s="26" t="n">
        <f>4233</f>
        <v>4233.0</v>
      </c>
      <c r="AC12" s="25"/>
      <c r="AD12" s="26" t="n">
        <f>7346</f>
        <v>7346.0</v>
      </c>
    </row>
    <row r="13">
      <c r="A13" s="21" t="s">
        <v>31</v>
      </c>
      <c r="B13" s="22" t="s">
        <v>27</v>
      </c>
      <c r="C13" s="22" t="s">
        <v>28</v>
      </c>
      <c r="D13" s="23"/>
      <c r="E13" s="26" t="n">
        <f>1700</f>
        <v>1700.0</v>
      </c>
      <c r="F13" s="24"/>
      <c r="G13" s="26" t="n">
        <f>1451</f>
        <v>1451.0</v>
      </c>
      <c r="H13" s="25"/>
      <c r="I13" s="26" t="n">
        <f>3151</f>
        <v>3151.0</v>
      </c>
      <c r="J13" s="23"/>
      <c r="K13" s="26" t="n">
        <f>317870000</f>
        <v>3.1787E8</v>
      </c>
      <c r="L13" s="24"/>
      <c r="M13" s="26" t="n">
        <f>276490000</f>
        <v>2.7649E8</v>
      </c>
      <c r="N13" s="25"/>
      <c r="O13" s="26" t="n">
        <f>594360000</f>
        <v>5.9436E8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n">
        <f>75</f>
        <v>75.0</v>
      </c>
      <c r="U13" s="24"/>
      <c r="V13" s="26" t="n">
        <f>218</f>
        <v>218.0</v>
      </c>
      <c r="W13" s="25"/>
      <c r="X13" s="26" t="n">
        <f>293</f>
        <v>293.0</v>
      </c>
      <c r="Y13" s="23"/>
      <c r="Z13" s="26" t="n">
        <f>4190</f>
        <v>4190.0</v>
      </c>
      <c r="AA13" s="24"/>
      <c r="AB13" s="26" t="n">
        <f>4552</f>
        <v>4552.0</v>
      </c>
      <c r="AC13" s="25"/>
      <c r="AD13" s="26" t="n">
        <f>8742</f>
        <v>8742.0</v>
      </c>
    </row>
    <row r="14">
      <c r="A14" s="21" t="s">
        <v>32</v>
      </c>
      <c r="B14" s="22" t="s">
        <v>27</v>
      </c>
      <c r="C14" s="22" t="s">
        <v>28</v>
      </c>
      <c r="D14" s="23"/>
      <c r="E14" s="26" t="n">
        <f>1762</f>
        <v>1762.0</v>
      </c>
      <c r="F14" s="24"/>
      <c r="G14" s="26" t="n">
        <f>1735</f>
        <v>1735.0</v>
      </c>
      <c r="H14" s="25"/>
      <c r="I14" s="26" t="n">
        <f>3497</f>
        <v>3497.0</v>
      </c>
      <c r="J14" s="23"/>
      <c r="K14" s="26" t="n">
        <f>272980000</f>
        <v>2.7298E8</v>
      </c>
      <c r="L14" s="24"/>
      <c r="M14" s="26" t="n">
        <f>238430000</f>
        <v>2.3843E8</v>
      </c>
      <c r="N14" s="25"/>
      <c r="O14" s="26" t="n">
        <f>511410000</f>
        <v>5.1141E8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2</f>
        <v>2.0</v>
      </c>
      <c r="U14" s="24"/>
      <c r="V14" s="26" t="n">
        <f>552</f>
        <v>552.0</v>
      </c>
      <c r="W14" s="25"/>
      <c r="X14" s="26" t="n">
        <f>554</f>
        <v>554.0</v>
      </c>
      <c r="Y14" s="23"/>
      <c r="Z14" s="26" t="n">
        <f>3829</f>
        <v>3829.0</v>
      </c>
      <c r="AA14" s="24"/>
      <c r="AB14" s="26" t="n">
        <f>4484</f>
        <v>4484.0</v>
      </c>
      <c r="AC14" s="25"/>
      <c r="AD14" s="26" t="n">
        <f>8313</f>
        <v>8313.0</v>
      </c>
    </row>
    <row r="15">
      <c r="A15" s="21" t="s">
        <v>33</v>
      </c>
      <c r="B15" s="22" t="s">
        <v>27</v>
      </c>
      <c r="C15" s="22" t="s">
        <v>28</v>
      </c>
      <c r="D15" s="23"/>
      <c r="E15" s="26" t="n">
        <f>2074</f>
        <v>2074.0</v>
      </c>
      <c r="F15" s="24"/>
      <c r="G15" s="26" t="n">
        <f>1716</f>
        <v>1716.0</v>
      </c>
      <c r="H15" s="25"/>
      <c r="I15" s="26" t="n">
        <f>3790</f>
        <v>3790.0</v>
      </c>
      <c r="J15" s="23" t="s">
        <v>34</v>
      </c>
      <c r="K15" s="26" t="n">
        <f>334970000</f>
        <v>3.3497E8</v>
      </c>
      <c r="L15" s="24"/>
      <c r="M15" s="26" t="n">
        <f>231805000</f>
        <v>2.31805E8</v>
      </c>
      <c r="N15" s="25"/>
      <c r="O15" s="26" t="n">
        <f>566775000</f>
        <v>5.66775E8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118</f>
        <v>118.0</v>
      </c>
      <c r="U15" s="24"/>
      <c r="V15" s="26" t="n">
        <f>743</f>
        <v>743.0</v>
      </c>
      <c r="W15" s="25"/>
      <c r="X15" s="26" t="n">
        <f>861</f>
        <v>861.0</v>
      </c>
      <c r="Y15" s="23"/>
      <c r="Z15" s="26" t="n">
        <f>4104</f>
        <v>4104.0</v>
      </c>
      <c r="AA15" s="24"/>
      <c r="AB15" s="26" t="n">
        <f>5044</f>
        <v>5044.0</v>
      </c>
      <c r="AC15" s="25"/>
      <c r="AD15" s="26" t="n">
        <f>9148</f>
        <v>9148.0</v>
      </c>
    </row>
    <row r="16">
      <c r="A16" s="21" t="s">
        <v>35</v>
      </c>
      <c r="B16" s="22" t="s">
        <v>27</v>
      </c>
      <c r="C16" s="22" t="s">
        <v>28</v>
      </c>
      <c r="D16" s="23"/>
      <c r="E16" s="26" t="n">
        <f>1805</f>
        <v>1805.0</v>
      </c>
      <c r="F16" s="24"/>
      <c r="G16" s="26" t="n">
        <f>1650</f>
        <v>1650.0</v>
      </c>
      <c r="H16" s="25"/>
      <c r="I16" s="26" t="n">
        <f>3455</f>
        <v>3455.0</v>
      </c>
      <c r="J16" s="23"/>
      <c r="K16" s="26" t="n">
        <f>188655000</f>
        <v>1.88655E8</v>
      </c>
      <c r="L16" s="24"/>
      <c r="M16" s="26" t="n">
        <f>206870000</f>
        <v>2.0687E8</v>
      </c>
      <c r="N16" s="25"/>
      <c r="O16" s="26" t="n">
        <f>395525000</f>
        <v>3.95525E8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198</f>
        <v>198.0</v>
      </c>
      <c r="U16" s="24"/>
      <c r="V16" s="26" t="n">
        <f>182</f>
        <v>182.0</v>
      </c>
      <c r="W16" s="25"/>
      <c r="X16" s="26" t="n">
        <f>380</f>
        <v>380.0</v>
      </c>
      <c r="Y16" s="23"/>
      <c r="Z16" s="26" t="n">
        <f>4528</f>
        <v>4528.0</v>
      </c>
      <c r="AA16" s="24"/>
      <c r="AB16" s="26" t="n">
        <f>5663</f>
        <v>5663.0</v>
      </c>
      <c r="AC16" s="25"/>
      <c r="AD16" s="26" t="n">
        <f>10191</f>
        <v>10191.0</v>
      </c>
    </row>
    <row r="17">
      <c r="A17" s="21" t="s">
        <v>36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37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38</v>
      </c>
      <c r="B19" s="22" t="s">
        <v>27</v>
      </c>
      <c r="C19" s="22" t="s">
        <v>28</v>
      </c>
      <c r="D19" s="23"/>
      <c r="E19" s="26" t="n">
        <f>746</f>
        <v>746.0</v>
      </c>
      <c r="F19" s="24"/>
      <c r="G19" s="26" t="n">
        <f>1509</f>
        <v>1509.0</v>
      </c>
      <c r="H19" s="25"/>
      <c r="I19" s="26" t="n">
        <f>2255</f>
        <v>2255.0</v>
      </c>
      <c r="J19" s="23"/>
      <c r="K19" s="26" t="n">
        <f>62970000</f>
        <v>6.297E7</v>
      </c>
      <c r="L19" s="24"/>
      <c r="M19" s="26" t="n">
        <f>211030000</f>
        <v>2.1103E8</v>
      </c>
      <c r="N19" s="25"/>
      <c r="O19" s="26" t="n">
        <f>274000000</f>
        <v>2.74E8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 t="s">
        <v>39</v>
      </c>
      <c r="T19" s="26" t="str">
        <f>"－"</f>
        <v>－</v>
      </c>
      <c r="U19" s="24" t="s">
        <v>39</v>
      </c>
      <c r="V19" s="26" t="str">
        <f>"－"</f>
        <v>－</v>
      </c>
      <c r="W19" s="25" t="s">
        <v>39</v>
      </c>
      <c r="X19" s="26" t="str">
        <f>"－"</f>
        <v>－</v>
      </c>
      <c r="Y19" s="23"/>
      <c r="Z19" s="26" t="n">
        <f>4722</f>
        <v>4722.0</v>
      </c>
      <c r="AA19" s="24"/>
      <c r="AB19" s="26" t="n">
        <f>5637</f>
        <v>5637.0</v>
      </c>
      <c r="AC19" s="25"/>
      <c r="AD19" s="26" t="n">
        <f>10359</f>
        <v>10359.0</v>
      </c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 t="n">
        <f>1223</f>
        <v>1223.0</v>
      </c>
      <c r="F21" s="24"/>
      <c r="G21" s="26" t="n">
        <f>1594</f>
        <v>1594.0</v>
      </c>
      <c r="H21" s="25"/>
      <c r="I21" s="26" t="n">
        <f>2817</f>
        <v>2817.0</v>
      </c>
      <c r="J21" s="23"/>
      <c r="K21" s="26" t="n">
        <f>103380000</f>
        <v>1.0338E8</v>
      </c>
      <c r="L21" s="24"/>
      <c r="M21" s="26" t="n">
        <f>182830000</f>
        <v>1.8283E8</v>
      </c>
      <c r="N21" s="25"/>
      <c r="O21" s="26" t="n">
        <f>286210000</f>
        <v>2.8621E8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3</f>
        <v>3.0</v>
      </c>
      <c r="U21" s="24"/>
      <c r="V21" s="26" t="n">
        <f>300</f>
        <v>300.0</v>
      </c>
      <c r="W21" s="25"/>
      <c r="X21" s="26" t="n">
        <f>303</f>
        <v>303.0</v>
      </c>
      <c r="Y21" s="23"/>
      <c r="Z21" s="26" t="n">
        <f>4943</f>
        <v>4943.0</v>
      </c>
      <c r="AA21" s="24"/>
      <c r="AB21" s="26" t="n">
        <f>5686</f>
        <v>5686.0</v>
      </c>
      <c r="AC21" s="25"/>
      <c r="AD21" s="26" t="n">
        <f>10629</f>
        <v>10629.0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1986</f>
        <v>1986.0</v>
      </c>
      <c r="F22" s="24"/>
      <c r="G22" s="26" t="n">
        <f>1594</f>
        <v>1594.0</v>
      </c>
      <c r="H22" s="25"/>
      <c r="I22" s="26" t="n">
        <f>3580</f>
        <v>3580.0</v>
      </c>
      <c r="J22" s="23"/>
      <c r="K22" s="26" t="n">
        <f>148290000</f>
        <v>1.4829E8</v>
      </c>
      <c r="L22" s="24"/>
      <c r="M22" s="26" t="n">
        <f>217880000</f>
        <v>2.1788E8</v>
      </c>
      <c r="N22" s="25"/>
      <c r="O22" s="26" t="n">
        <f>366170000</f>
        <v>3.6617E8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5748</f>
        <v>5748.0</v>
      </c>
      <c r="AA22" s="24"/>
      <c r="AB22" s="26" t="n">
        <f>6101</f>
        <v>6101.0</v>
      </c>
      <c r="AC22" s="25"/>
      <c r="AD22" s="26" t="n">
        <f>11849</f>
        <v>11849.0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1591</f>
        <v>1591.0</v>
      </c>
      <c r="F23" s="24"/>
      <c r="G23" s="26" t="n">
        <f>1032</f>
        <v>1032.0</v>
      </c>
      <c r="H23" s="25"/>
      <c r="I23" s="26" t="n">
        <f>2623</f>
        <v>2623.0</v>
      </c>
      <c r="J23" s="23"/>
      <c r="K23" s="26" t="n">
        <f>138050000</f>
        <v>1.3805E8</v>
      </c>
      <c r="L23" s="24"/>
      <c r="M23" s="26" t="n">
        <f>106780000</f>
        <v>1.0678E8</v>
      </c>
      <c r="N23" s="25"/>
      <c r="O23" s="26" t="n">
        <f>244830000</f>
        <v>2.4483E8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n">
        <f>176</f>
        <v>176.0</v>
      </c>
      <c r="U23" s="24"/>
      <c r="V23" s="26" t="n">
        <f>1</f>
        <v>1.0</v>
      </c>
      <c r="W23" s="25"/>
      <c r="X23" s="26" t="n">
        <f>177</f>
        <v>177.0</v>
      </c>
      <c r="Y23" s="23"/>
      <c r="Z23" s="26" t="n">
        <f>6117</f>
        <v>6117.0</v>
      </c>
      <c r="AA23" s="24"/>
      <c r="AB23" s="26" t="n">
        <f>6118</f>
        <v>6118.0</v>
      </c>
      <c r="AC23" s="25"/>
      <c r="AD23" s="26" t="n">
        <f>12235</f>
        <v>12235.0</v>
      </c>
    </row>
    <row r="24">
      <c r="A24" s="21" t="s">
        <v>44</v>
      </c>
      <c r="B24" s="22" t="s">
        <v>27</v>
      </c>
      <c r="C24" s="22" t="s">
        <v>28</v>
      </c>
      <c r="D24" s="23"/>
      <c r="E24" s="26"/>
      <c r="F24" s="24"/>
      <c r="G24" s="26"/>
      <c r="H24" s="25"/>
      <c r="I24" s="26"/>
      <c r="J24" s="23"/>
      <c r="K24" s="26"/>
      <c r="L24" s="24"/>
      <c r="M24" s="26"/>
      <c r="N24" s="25"/>
      <c r="O24" s="26"/>
      <c r="P24" s="27"/>
      <c r="Q24" s="28"/>
      <c r="R24" s="29"/>
      <c r="S24" s="23"/>
      <c r="T24" s="26"/>
      <c r="U24" s="24"/>
      <c r="V24" s="26"/>
      <c r="W24" s="25"/>
      <c r="X24" s="26"/>
      <c r="Y24" s="23"/>
      <c r="Z24" s="26"/>
      <c r="AA24" s="24"/>
      <c r="AB24" s="26"/>
      <c r="AC24" s="25"/>
      <c r="AD24" s="26"/>
    </row>
    <row r="25">
      <c r="A25" s="21" t="s">
        <v>45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46</v>
      </c>
      <c r="B26" s="22" t="s">
        <v>27</v>
      </c>
      <c r="C26" s="22" t="s">
        <v>28</v>
      </c>
      <c r="D26" s="23" t="s">
        <v>39</v>
      </c>
      <c r="E26" s="26" t="n">
        <f>726</f>
        <v>726.0</v>
      </c>
      <c r="F26" s="24"/>
      <c r="G26" s="26" t="n">
        <f>636</f>
        <v>636.0</v>
      </c>
      <c r="H26" s="25" t="s">
        <v>39</v>
      </c>
      <c r="I26" s="26" t="n">
        <f>1362</f>
        <v>1362.0</v>
      </c>
      <c r="J26" s="23" t="s">
        <v>39</v>
      </c>
      <c r="K26" s="26" t="n">
        <f>53340000</f>
        <v>5.334E7</v>
      </c>
      <c r="L26" s="24"/>
      <c r="M26" s="26" t="n">
        <f>44880000</f>
        <v>4.488E7</v>
      </c>
      <c r="N26" s="25" t="s">
        <v>39</v>
      </c>
      <c r="O26" s="26" t="n">
        <f>98220000</f>
        <v>9.822E7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n">
        <f>70</f>
        <v>70.0</v>
      </c>
      <c r="U26" s="24"/>
      <c r="V26" s="26" t="n">
        <f>131</f>
        <v>131.0</v>
      </c>
      <c r="W26" s="25"/>
      <c r="X26" s="26" t="n">
        <f>201</f>
        <v>201.0</v>
      </c>
      <c r="Y26" s="23"/>
      <c r="Z26" s="26" t="n">
        <f>6037</f>
        <v>6037.0</v>
      </c>
      <c r="AA26" s="24"/>
      <c r="AB26" s="26" t="n">
        <f>6023</f>
        <v>6023.0</v>
      </c>
      <c r="AC26" s="25"/>
      <c r="AD26" s="26" t="n">
        <f>12060</f>
        <v>12060.0</v>
      </c>
    </row>
    <row r="27">
      <c r="A27" s="21" t="s">
        <v>47</v>
      </c>
      <c r="B27" s="22" t="s">
        <v>27</v>
      </c>
      <c r="C27" s="22" t="s">
        <v>28</v>
      </c>
      <c r="D27" s="23"/>
      <c r="E27" s="26" t="n">
        <f>1771</f>
        <v>1771.0</v>
      </c>
      <c r="F27" s="24"/>
      <c r="G27" s="26" t="n">
        <f>1242</f>
        <v>1242.0</v>
      </c>
      <c r="H27" s="25"/>
      <c r="I27" s="26" t="n">
        <f>3013</f>
        <v>3013.0</v>
      </c>
      <c r="J27" s="23"/>
      <c r="K27" s="26" t="n">
        <f>143000000</f>
        <v>1.43E8</v>
      </c>
      <c r="L27" s="24"/>
      <c r="M27" s="26" t="n">
        <f>132880000</f>
        <v>1.3288E8</v>
      </c>
      <c r="N27" s="25"/>
      <c r="O27" s="26" t="n">
        <f>275880000</f>
        <v>2.7588E8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 t="s">
        <v>34</v>
      </c>
      <c r="T27" s="26" t="n">
        <f>300</f>
        <v>300.0</v>
      </c>
      <c r="U27" s="24"/>
      <c r="V27" s="26" t="n">
        <f>804</f>
        <v>804.0</v>
      </c>
      <c r="W27" s="25" t="s">
        <v>34</v>
      </c>
      <c r="X27" s="26" t="n">
        <f>1104</f>
        <v>1104.0</v>
      </c>
      <c r="Y27" s="23"/>
      <c r="Z27" s="26" t="n">
        <f>6500</f>
        <v>6500.0</v>
      </c>
      <c r="AA27" s="24"/>
      <c r="AB27" s="26" t="n">
        <f>6623</f>
        <v>6623.0</v>
      </c>
      <c r="AC27" s="25"/>
      <c r="AD27" s="26" t="n">
        <f>13123</f>
        <v>13123.0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913</f>
        <v>913.0</v>
      </c>
      <c r="F28" s="24" t="s">
        <v>39</v>
      </c>
      <c r="G28" s="26" t="n">
        <f>462</f>
        <v>462.0</v>
      </c>
      <c r="H28" s="25"/>
      <c r="I28" s="26" t="n">
        <f>1375</f>
        <v>1375.0</v>
      </c>
      <c r="J28" s="23"/>
      <c r="K28" s="26" t="n">
        <f>107550000</f>
        <v>1.0755E8</v>
      </c>
      <c r="L28" s="24" t="s">
        <v>39</v>
      </c>
      <c r="M28" s="26" t="n">
        <f>34480000</f>
        <v>3.448E7</v>
      </c>
      <c r="N28" s="25"/>
      <c r="O28" s="26" t="n">
        <f>142030000</f>
        <v>1.4203E8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n">
        <f>100</f>
        <v>100.0</v>
      </c>
      <c r="U28" s="24"/>
      <c r="V28" s="26" t="str">
        <f>"－"</f>
        <v>－</v>
      </c>
      <c r="W28" s="25"/>
      <c r="X28" s="26" t="n">
        <f>100</f>
        <v>100.0</v>
      </c>
      <c r="Y28" s="23"/>
      <c r="Z28" s="26" t="n">
        <f>7013</f>
        <v>7013.0</v>
      </c>
      <c r="AA28" s="24"/>
      <c r="AB28" s="26" t="n">
        <f>6469</f>
        <v>6469.0</v>
      </c>
      <c r="AC28" s="25"/>
      <c r="AD28" s="26" t="n">
        <f>13482</f>
        <v>13482.0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1726</f>
        <v>1726.0</v>
      </c>
      <c r="F29" s="24"/>
      <c r="G29" s="26" t="n">
        <f>692</f>
        <v>692.0</v>
      </c>
      <c r="H29" s="25"/>
      <c r="I29" s="26" t="n">
        <f>2418</f>
        <v>2418.0</v>
      </c>
      <c r="J29" s="23"/>
      <c r="K29" s="26" t="n">
        <f>176510000</f>
        <v>1.7651E8</v>
      </c>
      <c r="L29" s="24"/>
      <c r="M29" s="26" t="n">
        <f>107160000</f>
        <v>1.0716E8</v>
      </c>
      <c r="N29" s="25"/>
      <c r="O29" s="26" t="n">
        <f>283670000</f>
        <v>2.8367E8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n">
        <f>200</f>
        <v>200.0</v>
      </c>
      <c r="U29" s="24"/>
      <c r="V29" s="26" t="str">
        <f>"－"</f>
        <v>－</v>
      </c>
      <c r="W29" s="25"/>
      <c r="X29" s="26" t="n">
        <f>200</f>
        <v>200.0</v>
      </c>
      <c r="Y29" s="23"/>
      <c r="Z29" s="26" t="n">
        <f>6920</f>
        <v>6920.0</v>
      </c>
      <c r="AA29" s="24"/>
      <c r="AB29" s="26" t="n">
        <f>6582</f>
        <v>6582.0</v>
      </c>
      <c r="AC29" s="25"/>
      <c r="AD29" s="26" t="n">
        <f>13502</f>
        <v>13502.0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1171</f>
        <v>1171.0</v>
      </c>
      <c r="F30" s="24"/>
      <c r="G30" s="26" t="n">
        <f>1722</f>
        <v>1722.0</v>
      </c>
      <c r="H30" s="25"/>
      <c r="I30" s="26" t="n">
        <f>2893</f>
        <v>2893.0</v>
      </c>
      <c r="J30" s="23"/>
      <c r="K30" s="26" t="n">
        <f>83000000</f>
        <v>8.3E7</v>
      </c>
      <c r="L30" s="24"/>
      <c r="M30" s="26" t="n">
        <f>162480000</f>
        <v>1.6248E8</v>
      </c>
      <c r="N30" s="25"/>
      <c r="O30" s="26" t="n">
        <f>245480000</f>
        <v>2.4548E8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n">
        <f>360</f>
        <v>360.0</v>
      </c>
      <c r="W30" s="25"/>
      <c r="X30" s="26" t="n">
        <f>360</f>
        <v>360.0</v>
      </c>
      <c r="Y30" s="23"/>
      <c r="Z30" s="26" t="n">
        <f>7002</f>
        <v>7002.0</v>
      </c>
      <c r="AA30" s="24"/>
      <c r="AB30" s="26" t="n">
        <f>7047</f>
        <v>7047.0</v>
      </c>
      <c r="AC30" s="25"/>
      <c r="AD30" s="26" t="n">
        <f>14049</f>
        <v>14049.0</v>
      </c>
    </row>
    <row r="31">
      <c r="A31" s="21" t="s">
        <v>51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 t="s">
        <v>34</v>
      </c>
      <c r="E34" s="26" t="n">
        <f>2078</f>
        <v>2078.0</v>
      </c>
      <c r="F34" s="24" t="s">
        <v>34</v>
      </c>
      <c r="G34" s="26" t="n">
        <f>2387</f>
        <v>2387.0</v>
      </c>
      <c r="H34" s="25" t="s">
        <v>34</v>
      </c>
      <c r="I34" s="26" t="n">
        <f>4465</f>
        <v>4465.0</v>
      </c>
      <c r="J34" s="23"/>
      <c r="K34" s="26" t="n">
        <f>139850000</f>
        <v>1.3985E8</v>
      </c>
      <c r="L34" s="24"/>
      <c r="M34" s="26" t="n">
        <f>437420000</f>
        <v>4.3742E8</v>
      </c>
      <c r="N34" s="25"/>
      <c r="O34" s="26" t="n">
        <f>577270000</f>
        <v>5.7727E8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n">
        <f>783</f>
        <v>783.0</v>
      </c>
      <c r="W34" s="25"/>
      <c r="X34" s="26" t="n">
        <f>783</f>
        <v>783.0</v>
      </c>
      <c r="Y34" s="23"/>
      <c r="Z34" s="26" t="n">
        <f>7681</f>
        <v>7681.0</v>
      </c>
      <c r="AA34" s="24"/>
      <c r="AB34" s="26" t="n">
        <f>7153</f>
        <v>7153.0</v>
      </c>
      <c r="AC34" s="25"/>
      <c r="AD34" s="26" t="n">
        <f>14834</f>
        <v>14834.0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1322</f>
        <v>1322.0</v>
      </c>
      <c r="F35" s="24"/>
      <c r="G35" s="26" t="n">
        <f>1116</f>
        <v>1116.0</v>
      </c>
      <c r="H35" s="25"/>
      <c r="I35" s="26" t="n">
        <f>2438</f>
        <v>2438.0</v>
      </c>
      <c r="J35" s="23"/>
      <c r="K35" s="26" t="n">
        <f>138080000</f>
        <v>1.3808E8</v>
      </c>
      <c r="L35" s="24"/>
      <c r="M35" s="26" t="n">
        <f>303135000</f>
        <v>3.03135E8</v>
      </c>
      <c r="N35" s="25"/>
      <c r="O35" s="26" t="n">
        <f>441215000</f>
        <v>4.41215E8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n">
        <f>60</f>
        <v>60.0</v>
      </c>
      <c r="U35" s="24"/>
      <c r="V35" s="26" t="n">
        <f>730</f>
        <v>730.0</v>
      </c>
      <c r="W35" s="25"/>
      <c r="X35" s="26" t="n">
        <f>790</f>
        <v>790.0</v>
      </c>
      <c r="Y35" s="23"/>
      <c r="Z35" s="26" t="n">
        <f>8056</f>
        <v>8056.0</v>
      </c>
      <c r="AA35" s="24"/>
      <c r="AB35" s="26" t="n">
        <f>6633</f>
        <v>6633.0</v>
      </c>
      <c r="AC35" s="25"/>
      <c r="AD35" s="26" t="n">
        <f>14689</f>
        <v>14689.0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1798</f>
        <v>1798.0</v>
      </c>
      <c r="F36" s="24"/>
      <c r="G36" s="26" t="n">
        <f>1931</f>
        <v>1931.0</v>
      </c>
      <c r="H36" s="25"/>
      <c r="I36" s="26" t="n">
        <f>3729</f>
        <v>3729.0</v>
      </c>
      <c r="J36" s="23"/>
      <c r="K36" s="26" t="n">
        <f>214170000</f>
        <v>2.1417E8</v>
      </c>
      <c r="L36" s="24"/>
      <c r="M36" s="26" t="n">
        <f>372175000</f>
        <v>3.72175E8</v>
      </c>
      <c r="N36" s="25"/>
      <c r="O36" s="26" t="n">
        <f>586345000</f>
        <v>5.86345E8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n">
        <f>270</f>
        <v>270.0</v>
      </c>
      <c r="U36" s="24"/>
      <c r="V36" s="26" t="n">
        <f>749</f>
        <v>749.0</v>
      </c>
      <c r="W36" s="25"/>
      <c r="X36" s="26" t="n">
        <f>1019</f>
        <v>1019.0</v>
      </c>
      <c r="Y36" s="23" t="s">
        <v>34</v>
      </c>
      <c r="Z36" s="26" t="n">
        <f>8756</f>
        <v>8756.0</v>
      </c>
      <c r="AA36" s="24" t="s">
        <v>34</v>
      </c>
      <c r="AB36" s="26" t="n">
        <f>7262</f>
        <v>7262.0</v>
      </c>
      <c r="AC36" s="25" t="s">
        <v>34</v>
      </c>
      <c r="AD36" s="26" t="n">
        <f>16018</f>
        <v>16018.0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930</f>
        <v>930.0</v>
      </c>
      <c r="F37" s="24"/>
      <c r="G37" s="26" t="n">
        <f>1635</f>
        <v>1635.0</v>
      </c>
      <c r="H37" s="25"/>
      <c r="I37" s="26" t="n">
        <f>2565</f>
        <v>2565.0</v>
      </c>
      <c r="J37" s="23"/>
      <c r="K37" s="26" t="n">
        <f>159900000</f>
        <v>1.599E8</v>
      </c>
      <c r="L37" s="24" t="s">
        <v>34</v>
      </c>
      <c r="M37" s="26" t="n">
        <f>448190000</f>
        <v>4.4819E8</v>
      </c>
      <c r="N37" s="25" t="s">
        <v>34</v>
      </c>
      <c r="O37" s="26" t="n">
        <f>608090000</f>
        <v>6.0809E8</v>
      </c>
      <c r="P37" s="27" t="str">
        <f>"－"</f>
        <v>－</v>
      </c>
      <c r="Q37" s="28" t="n">
        <f>5227</f>
        <v>5227.0</v>
      </c>
      <c r="R37" s="29" t="n">
        <f>5227</f>
        <v>5227.0</v>
      </c>
      <c r="S37" s="23"/>
      <c r="T37" s="26" t="str">
        <f>"－"</f>
        <v>－</v>
      </c>
      <c r="U37" s="24" t="s">
        <v>34</v>
      </c>
      <c r="V37" s="26" t="n">
        <f>986</f>
        <v>986.0</v>
      </c>
      <c r="W37" s="25"/>
      <c r="X37" s="26" t="n">
        <f>986</f>
        <v>986.0</v>
      </c>
      <c r="Y37" s="23" t="s">
        <v>39</v>
      </c>
      <c r="Z37" s="26" t="n">
        <f>2054</f>
        <v>2054.0</v>
      </c>
      <c r="AA37" s="24" t="s">
        <v>39</v>
      </c>
      <c r="AB37" s="26" t="n">
        <f>1760</f>
        <v>1760.0</v>
      </c>
      <c r="AC37" s="25" t="s">
        <v>39</v>
      </c>
      <c r="AD37" s="26" t="n">
        <f>3814</f>
        <v>3814.0</v>
      </c>
    </row>
    <row r="38">
      <c r="A38" s="21" t="s">
        <v>58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2019-03-19T11:56:40Z</dcterms:modified>
</cp:coreProperties>
</file>