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<sst xmlns="http://schemas.openxmlformats.org/spreadsheetml/2006/main" count="173" uniqueCount="61">
  <si>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</si>
  <si>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</si>
  <si>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</si>
  <si>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</si>
  <si>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</si>
  <si>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</si>
  <si>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</si>
  <si>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</si>
  <si>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</si>
  <si>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</si>
  <si>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</si>
  <si>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</si>
  <si>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</si>
  <si>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</si>
  <si>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</si>
  <si>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</si>
  <si>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</si>
  <si>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</si>
  <si>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</si>
  <si>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</si>
  <si>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</si>
  <si>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</si>
  <si>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</si>
  <si>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</si>
  <si>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</si>
  <si>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</si>
  <si>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3.1</t>
  </si>
  <si>
    <t>長期国債先物オプション</t>
  </si>
  <si>
    <t>Options on 10-year JGB Futures</t>
  </si>
  <si>
    <t>2</t>
  </si>
  <si>
    <t>3</t>
  </si>
  <si>
    <t>●</t>
  </si>
  <si>
    <t>4</t>
  </si>
  <si>
    <t>◎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</si>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</sst>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topLeftCell="W1" xSplit="44865"/>
      <selection activeCell="W1" pane="topRight" sqref="W1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 t="n">
        <f>1432</f>
        <v>1432.0</v>
      </c>
      <c r="F11" s="24"/>
      <c r="G11" s="26" t="n">
        <f>1044</f>
        <v>1044.0</v>
      </c>
      <c r="H11" s="25"/>
      <c r="I11" s="26" t="n">
        <f>2476</f>
        <v>2476.0</v>
      </c>
      <c r="J11" s="23"/>
      <c r="K11" s="26" t="n">
        <f>306917500</f>
        <v>3.069175E8</v>
      </c>
      <c r="L11" s="24"/>
      <c r="M11" s="26" t="n">
        <f>332975000</f>
        <v>3.32975E8</v>
      </c>
      <c r="N11" s="25"/>
      <c r="O11" s="26" t="n">
        <f>639892500</f>
        <v>6.398925E8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n">
        <f>89</f>
        <v>89.0</v>
      </c>
      <c r="U11" s="24"/>
      <c r="V11" s="26" t="n">
        <f>530</f>
        <v>530.0</v>
      </c>
      <c r="W11" s="25"/>
      <c r="X11" s="26" t="n">
        <f>619</f>
        <v>619.0</v>
      </c>
      <c r="Y11" s="23"/>
      <c r="Z11" s="26" t="n">
        <f>2772</f>
        <v>2772.0</v>
      </c>
      <c r="AA11" s="24"/>
      <c r="AB11" s="26" t="n">
        <f>2453</f>
        <v>2453.0</v>
      </c>
      <c r="AC11" s="25"/>
      <c r="AD11" s="26" t="n">
        <f>5225</f>
        <v>5225.0</v>
      </c>
    </row>
    <row r="12">
      <c r="A12" s="21" t="s">
        <v>30</v>
      </c>
      <c r="B12" s="22" t="s">
        <v>27</v>
      </c>
      <c r="C12" s="22" t="s">
        <v>28</v>
      </c>
      <c r="D12" s="23"/>
      <c r="E12" s="26" t="n">
        <f>1565</f>
        <v>1565.0</v>
      </c>
      <c r="F12" s="24"/>
      <c r="G12" s="26" t="n">
        <f>1282</f>
        <v>1282.0</v>
      </c>
      <c r="H12" s="25"/>
      <c r="I12" s="26" t="n">
        <f>2847</f>
        <v>2847.0</v>
      </c>
      <c r="J12" s="23"/>
      <c r="K12" s="26" t="n">
        <f>414300000</f>
        <v>4.143E8</v>
      </c>
      <c r="L12" s="24"/>
      <c r="M12" s="26" t="n">
        <f>259910000</f>
        <v>2.5991E8</v>
      </c>
      <c r="N12" s="25"/>
      <c r="O12" s="26" t="n">
        <f>674210000</f>
        <v>6.7421E8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 t="s">
        <v>31</v>
      </c>
      <c r="T12" s="26" t="str">
        <f>"－"</f>
        <v>－</v>
      </c>
      <c r="U12" s="24"/>
      <c r="V12" s="26" t="n">
        <f>150</f>
        <v>150.0</v>
      </c>
      <c r="W12" s="25"/>
      <c r="X12" s="26" t="n">
        <f>150</f>
        <v>150.0</v>
      </c>
      <c r="Y12" s="23"/>
      <c r="Z12" s="26" t="n">
        <f>3227</f>
        <v>3227.0</v>
      </c>
      <c r="AA12" s="24"/>
      <c r="AB12" s="26" t="n">
        <f>2826</f>
        <v>2826.0</v>
      </c>
      <c r="AC12" s="25"/>
      <c r="AD12" s="26" t="n">
        <f>6053</f>
        <v>6053.0</v>
      </c>
    </row>
    <row r="13">
      <c r="A13" s="21" t="s">
        <v>32</v>
      </c>
      <c r="B13" s="22" t="s">
        <v>27</v>
      </c>
      <c r="C13" s="22" t="s">
        <v>28</v>
      </c>
      <c r="D13" s="23" t="s">
        <v>33</v>
      </c>
      <c r="E13" s="26" t="n">
        <f>1634</f>
        <v>1634.0</v>
      </c>
      <c r="F13" s="24" t="s">
        <v>33</v>
      </c>
      <c r="G13" s="26" t="n">
        <f>2145</f>
        <v>2145.0</v>
      </c>
      <c r="H13" s="25" t="s">
        <v>33</v>
      </c>
      <c r="I13" s="26" t="n">
        <f>3779</f>
        <v>3779.0</v>
      </c>
      <c r="J13" s="23"/>
      <c r="K13" s="26" t="n">
        <f>255650000</f>
        <v>2.5565E8</v>
      </c>
      <c r="L13" s="24" t="s">
        <v>33</v>
      </c>
      <c r="M13" s="26" t="n">
        <f>715860000</f>
        <v>7.1586E8</v>
      </c>
      <c r="N13" s="25" t="s">
        <v>33</v>
      </c>
      <c r="O13" s="26" t="n">
        <f>971510000</f>
        <v>9.7151E8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str">
        <f>"－"</f>
        <v>－</v>
      </c>
      <c r="U13" s="24" t="s">
        <v>33</v>
      </c>
      <c r="V13" s="26" t="n">
        <f>1342</f>
        <v>1342.0</v>
      </c>
      <c r="W13" s="25" t="s">
        <v>33</v>
      </c>
      <c r="X13" s="26" t="n">
        <f>1342</f>
        <v>1342.0</v>
      </c>
      <c r="Y13" s="23"/>
      <c r="Z13" s="26" t="n">
        <f>3484</f>
        <v>3484.0</v>
      </c>
      <c r="AA13" s="24"/>
      <c r="AB13" s="26" t="n">
        <f>3662</f>
        <v>3662.0</v>
      </c>
      <c r="AC13" s="25"/>
      <c r="AD13" s="26" t="n">
        <f>7146</f>
        <v>7146.0</v>
      </c>
    </row>
    <row r="14">
      <c r="A14" s="21" t="s">
        <v>34</v>
      </c>
      <c r="B14" s="22" t="s">
        <v>27</v>
      </c>
      <c r="C14" s="22" t="s">
        <v>28</v>
      </c>
      <c r="D14" s="23"/>
      <c r="E14" s="26" t="n">
        <f>870</f>
        <v>870.0</v>
      </c>
      <c r="F14" s="24"/>
      <c r="G14" s="26" t="n">
        <f>1097</f>
        <v>1097.0</v>
      </c>
      <c r="H14" s="25"/>
      <c r="I14" s="26" t="n">
        <f>1967</f>
        <v>1967.0</v>
      </c>
      <c r="J14" s="23"/>
      <c r="K14" s="26" t="n">
        <f>211980000</f>
        <v>2.1198E8</v>
      </c>
      <c r="L14" s="24"/>
      <c r="M14" s="26" t="n">
        <f>297190000</f>
        <v>2.9719E8</v>
      </c>
      <c r="N14" s="25"/>
      <c r="O14" s="26" t="n">
        <f>509170000</f>
        <v>5.0917E8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n">
        <f>101</f>
        <v>101.0</v>
      </c>
      <c r="W14" s="25"/>
      <c r="X14" s="26" t="n">
        <f>101</f>
        <v>101.0</v>
      </c>
      <c r="Y14" s="23"/>
      <c r="Z14" s="26" t="n">
        <f>3729</f>
        <v>3729.0</v>
      </c>
      <c r="AA14" s="24"/>
      <c r="AB14" s="26" t="n">
        <f>3867</f>
        <v>3867.0</v>
      </c>
      <c r="AC14" s="25"/>
      <c r="AD14" s="26" t="n">
        <f>7596</f>
        <v>7596.0</v>
      </c>
    </row>
    <row r="15">
      <c r="A15" s="21" t="s">
        <v>35</v>
      </c>
      <c r="B15" s="22" t="s">
        <v>27</v>
      </c>
      <c r="C15" s="22" t="s">
        <v>28</v>
      </c>
      <c r="D15" s="23"/>
      <c r="E15" s="26" t="n">
        <f>549</f>
        <v>549.0</v>
      </c>
      <c r="F15" s="24"/>
      <c r="G15" s="26" t="n">
        <f>777</f>
        <v>777.0</v>
      </c>
      <c r="H15" s="25"/>
      <c r="I15" s="26" t="n">
        <f>1326</f>
        <v>1326.0</v>
      </c>
      <c r="J15" s="23"/>
      <c r="K15" s="26" t="n">
        <f>116180000</f>
        <v>1.1618E8</v>
      </c>
      <c r="L15" s="24"/>
      <c r="M15" s="26" t="n">
        <f>311760000</f>
        <v>3.1176E8</v>
      </c>
      <c r="N15" s="25"/>
      <c r="O15" s="26" t="n">
        <f>427940000</f>
        <v>4.2794E8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n">
        <f>80</f>
        <v>80.0</v>
      </c>
      <c r="U15" s="24"/>
      <c r="V15" s="26" t="n">
        <f>161</f>
        <v>161.0</v>
      </c>
      <c r="W15" s="25"/>
      <c r="X15" s="26" t="n">
        <f>241</f>
        <v>241.0</v>
      </c>
      <c r="Y15" s="23"/>
      <c r="Z15" s="26" t="n">
        <f>3775</f>
        <v>3775.0</v>
      </c>
      <c r="AA15" s="24"/>
      <c r="AB15" s="26" t="n">
        <f>3865</f>
        <v>3865.0</v>
      </c>
      <c r="AC15" s="25"/>
      <c r="AD15" s="26" t="n">
        <f>7640</f>
        <v>7640.0</v>
      </c>
    </row>
    <row r="16">
      <c r="A16" s="21" t="s">
        <v>36</v>
      </c>
      <c r="B16" s="22" t="s">
        <v>27</v>
      </c>
      <c r="C16" s="22" t="s">
        <v>28</v>
      </c>
      <c r="D16" s="23"/>
      <c r="E16" s="26"/>
      <c r="F16" s="24"/>
      <c r="G16" s="26"/>
      <c r="H16" s="25"/>
      <c r="I16" s="26"/>
      <c r="J16" s="23"/>
      <c r="K16" s="26"/>
      <c r="L16" s="24"/>
      <c r="M16" s="26"/>
      <c r="N16" s="25"/>
      <c r="O16" s="26"/>
      <c r="P16" s="27"/>
      <c r="Q16" s="28"/>
      <c r="R16" s="29"/>
      <c r="S16" s="23"/>
      <c r="T16" s="26"/>
      <c r="U16" s="24"/>
      <c r="V16" s="26"/>
      <c r="W16" s="25"/>
      <c r="X16" s="26"/>
      <c r="Y16" s="23"/>
      <c r="Z16" s="26"/>
      <c r="AA16" s="24"/>
      <c r="AB16" s="26"/>
      <c r="AC16" s="25"/>
      <c r="AD16" s="26"/>
    </row>
    <row r="17">
      <c r="A17" s="21" t="s">
        <v>37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38</v>
      </c>
      <c r="B18" s="22" t="s">
        <v>27</v>
      </c>
      <c r="C18" s="22" t="s">
        <v>28</v>
      </c>
      <c r="D18" s="23"/>
      <c r="E18" s="26" t="n">
        <f>473</f>
        <v>473.0</v>
      </c>
      <c r="F18" s="24"/>
      <c r="G18" s="26" t="n">
        <f>365</f>
        <v>365.0</v>
      </c>
      <c r="H18" s="25"/>
      <c r="I18" s="26" t="n">
        <f>838</f>
        <v>838.0</v>
      </c>
      <c r="J18" s="23"/>
      <c r="K18" s="26" t="n">
        <f>91000000</f>
        <v>9.1E7</v>
      </c>
      <c r="L18" s="24"/>
      <c r="M18" s="26" t="n">
        <f>185830000</f>
        <v>1.8583E8</v>
      </c>
      <c r="N18" s="25"/>
      <c r="O18" s="26" t="n">
        <f>276830000</f>
        <v>2.7683E8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n">
        <f>534</f>
        <v>534.0</v>
      </c>
      <c r="W18" s="25"/>
      <c r="X18" s="26" t="n">
        <f>534</f>
        <v>534.0</v>
      </c>
      <c r="Y18" s="23"/>
      <c r="Z18" s="26" t="n">
        <f>3961</f>
        <v>3961.0</v>
      </c>
      <c r="AA18" s="24"/>
      <c r="AB18" s="26" t="n">
        <f>3719</f>
        <v>3719.0</v>
      </c>
      <c r="AC18" s="25"/>
      <c r="AD18" s="26" t="n">
        <f>7680</f>
        <v>7680.0</v>
      </c>
    </row>
    <row r="19">
      <c r="A19" s="21" t="s">
        <v>39</v>
      </c>
      <c r="B19" s="22" t="s">
        <v>27</v>
      </c>
      <c r="C19" s="22" t="s">
        <v>28</v>
      </c>
      <c r="D19" s="23"/>
      <c r="E19" s="26" t="n">
        <f>1224</f>
        <v>1224.0</v>
      </c>
      <c r="F19" s="24"/>
      <c r="G19" s="26" t="n">
        <f>687</f>
        <v>687.0</v>
      </c>
      <c r="H19" s="25"/>
      <c r="I19" s="26" t="n">
        <f>1911</f>
        <v>1911.0</v>
      </c>
      <c r="J19" s="23"/>
      <c r="K19" s="26" t="n">
        <f>271470000</f>
        <v>2.7147E8</v>
      </c>
      <c r="L19" s="24"/>
      <c r="M19" s="26" t="n">
        <f>343070000</f>
        <v>3.4307E8</v>
      </c>
      <c r="N19" s="25"/>
      <c r="O19" s="26" t="n">
        <f>614540000</f>
        <v>6.1454E8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n">
        <f>238</f>
        <v>238.0</v>
      </c>
      <c r="U19" s="24"/>
      <c r="V19" s="26" t="n">
        <f>646</f>
        <v>646.0</v>
      </c>
      <c r="W19" s="25"/>
      <c r="X19" s="26" t="n">
        <f>884</f>
        <v>884.0</v>
      </c>
      <c r="Y19" s="23"/>
      <c r="Z19" s="26" t="n">
        <f>4599</f>
        <v>4599.0</v>
      </c>
      <c r="AA19" s="24"/>
      <c r="AB19" s="26" t="n">
        <f>3941</f>
        <v>3941.0</v>
      </c>
      <c r="AC19" s="25"/>
      <c r="AD19" s="26" t="n">
        <f>8540</f>
        <v>8540.0</v>
      </c>
    </row>
    <row r="20">
      <c r="A20" s="21" t="s">
        <v>40</v>
      </c>
      <c r="B20" s="22" t="s">
        <v>27</v>
      </c>
      <c r="C20" s="22" t="s">
        <v>28</v>
      </c>
      <c r="D20" s="23"/>
      <c r="E20" s="26" t="n">
        <f>805</f>
        <v>805.0</v>
      </c>
      <c r="F20" s="24"/>
      <c r="G20" s="26" t="n">
        <f>657</f>
        <v>657.0</v>
      </c>
      <c r="H20" s="25"/>
      <c r="I20" s="26" t="n">
        <f>1462</f>
        <v>1462.0</v>
      </c>
      <c r="J20" s="23"/>
      <c r="K20" s="26" t="n">
        <f>150820000</f>
        <v>1.5082E8</v>
      </c>
      <c r="L20" s="24"/>
      <c r="M20" s="26" t="n">
        <f>198760000</f>
        <v>1.9876E8</v>
      </c>
      <c r="N20" s="25"/>
      <c r="O20" s="26" t="n">
        <f>349580000</f>
        <v>3.4958E8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str">
        <f>"－"</f>
        <v>－</v>
      </c>
      <c r="U20" s="24"/>
      <c r="V20" s="26" t="n">
        <f>398</f>
        <v>398.0</v>
      </c>
      <c r="W20" s="25"/>
      <c r="X20" s="26" t="n">
        <f>398</f>
        <v>398.0</v>
      </c>
      <c r="Y20" s="23"/>
      <c r="Z20" s="26" t="n">
        <f>4631</f>
        <v>4631.0</v>
      </c>
      <c r="AA20" s="24"/>
      <c r="AB20" s="26" t="n">
        <f>4014</f>
        <v>4014.0</v>
      </c>
      <c r="AC20" s="25"/>
      <c r="AD20" s="26" t="n">
        <f>8645</f>
        <v>8645.0</v>
      </c>
    </row>
    <row r="21">
      <c r="A21" s="21" t="s">
        <v>41</v>
      </c>
      <c r="B21" s="22" t="s">
        <v>27</v>
      </c>
      <c r="C21" s="22" t="s">
        <v>28</v>
      </c>
      <c r="D21" s="23"/>
      <c r="E21" s="26" t="n">
        <f>651</f>
        <v>651.0</v>
      </c>
      <c r="F21" s="24"/>
      <c r="G21" s="26" t="n">
        <f>358</f>
        <v>358.0</v>
      </c>
      <c r="H21" s="25"/>
      <c r="I21" s="26" t="n">
        <f>1009</f>
        <v>1009.0</v>
      </c>
      <c r="J21" s="23"/>
      <c r="K21" s="26" t="n">
        <f>142030000</f>
        <v>1.4203E8</v>
      </c>
      <c r="L21" s="24"/>
      <c r="M21" s="26" t="n">
        <f>88410000</f>
        <v>8.841E7</v>
      </c>
      <c r="N21" s="25"/>
      <c r="O21" s="26" t="n">
        <f>230440000</f>
        <v>2.3044E8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137</f>
        <v>137.0</v>
      </c>
      <c r="U21" s="24" t="s">
        <v>31</v>
      </c>
      <c r="V21" s="26" t="str">
        <f>"－"</f>
        <v>－</v>
      </c>
      <c r="W21" s="25"/>
      <c r="X21" s="26" t="n">
        <f>137</f>
        <v>137.0</v>
      </c>
      <c r="Y21" s="23"/>
      <c r="Z21" s="26" t="n">
        <f>4722</f>
        <v>4722.0</v>
      </c>
      <c r="AA21" s="24"/>
      <c r="AB21" s="26" t="n">
        <f>4064</f>
        <v>4064.0</v>
      </c>
      <c r="AC21" s="25"/>
      <c r="AD21" s="26" t="n">
        <f>8786</f>
        <v>8786.0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804</f>
        <v>804.0</v>
      </c>
      <c r="F22" s="24"/>
      <c r="G22" s="26" t="n">
        <f>387</f>
        <v>387.0</v>
      </c>
      <c r="H22" s="25"/>
      <c r="I22" s="26" t="n">
        <f>1191</f>
        <v>1191.0</v>
      </c>
      <c r="J22" s="23" t="s">
        <v>33</v>
      </c>
      <c r="K22" s="26" t="n">
        <f>472020000</f>
        <v>4.7202E8</v>
      </c>
      <c r="L22" s="24"/>
      <c r="M22" s="26" t="n">
        <f>79480000</f>
        <v>7.948E7</v>
      </c>
      <c r="N22" s="25"/>
      <c r="O22" s="26" t="n">
        <f>551500000</f>
        <v>5.515E8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n">
        <f>58</f>
        <v>58.0</v>
      </c>
      <c r="U22" s="24"/>
      <c r="V22" s="26" t="n">
        <f>20</f>
        <v>20.0</v>
      </c>
      <c r="W22" s="25"/>
      <c r="X22" s="26" t="n">
        <f>78</f>
        <v>78.0</v>
      </c>
      <c r="Y22" s="23"/>
      <c r="Z22" s="26" t="n">
        <f>4629</f>
        <v>4629.0</v>
      </c>
      <c r="AA22" s="24"/>
      <c r="AB22" s="26" t="n">
        <f>4073</f>
        <v>4073.0</v>
      </c>
      <c r="AC22" s="25"/>
      <c r="AD22" s="26" t="n">
        <f>8702</f>
        <v>8702.0</v>
      </c>
    </row>
    <row r="23">
      <c r="A23" s="21" t="s">
        <v>43</v>
      </c>
      <c r="B23" s="22" t="s">
        <v>27</v>
      </c>
      <c r="C23" s="22" t="s">
        <v>28</v>
      </c>
      <c r="D23" s="23"/>
      <c r="E23" s="26"/>
      <c r="F23" s="24"/>
      <c r="G23" s="26"/>
      <c r="H23" s="25"/>
      <c r="I23" s="26"/>
      <c r="J23" s="23"/>
      <c r="K23" s="26"/>
      <c r="L23" s="24"/>
      <c r="M23" s="26"/>
      <c r="N23" s="25"/>
      <c r="O23" s="26"/>
      <c r="P23" s="27"/>
      <c r="Q23" s="28"/>
      <c r="R23" s="29"/>
      <c r="S23" s="23"/>
      <c r="T23" s="26"/>
      <c r="U23" s="24"/>
      <c r="V23" s="26"/>
      <c r="W23" s="25"/>
      <c r="X23" s="26"/>
      <c r="Y23" s="23"/>
      <c r="Z23" s="26"/>
      <c r="AA23" s="24"/>
      <c r="AB23" s="26"/>
      <c r="AC23" s="25"/>
      <c r="AD23" s="26"/>
    </row>
    <row r="24">
      <c r="A24" s="21" t="s">
        <v>44</v>
      </c>
      <c r="B24" s="22" t="s">
        <v>27</v>
      </c>
      <c r="C24" s="22" t="s">
        <v>28</v>
      </c>
      <c r="D24" s="23"/>
      <c r="E24" s="26"/>
      <c r="F24" s="24"/>
      <c r="G24" s="26"/>
      <c r="H24" s="25"/>
      <c r="I24" s="26"/>
      <c r="J24" s="23"/>
      <c r="K24" s="26"/>
      <c r="L24" s="24"/>
      <c r="M24" s="26"/>
      <c r="N24" s="25"/>
      <c r="O24" s="26"/>
      <c r="P24" s="27"/>
      <c r="Q24" s="28"/>
      <c r="R24" s="29"/>
      <c r="S24" s="23"/>
      <c r="T24" s="26"/>
      <c r="U24" s="24"/>
      <c r="V24" s="26"/>
      <c r="W24" s="25"/>
      <c r="X24" s="26"/>
      <c r="Y24" s="23"/>
      <c r="Z24" s="26"/>
      <c r="AA24" s="24"/>
      <c r="AB24" s="26"/>
      <c r="AC24" s="25"/>
      <c r="AD24" s="26"/>
    </row>
    <row r="25">
      <c r="A25" s="21" t="s">
        <v>45</v>
      </c>
      <c r="B25" s="22" t="s">
        <v>27</v>
      </c>
      <c r="C25" s="22" t="s">
        <v>28</v>
      </c>
      <c r="D25" s="23"/>
      <c r="E25" s="26" t="n">
        <f>359</f>
        <v>359.0</v>
      </c>
      <c r="F25" s="24"/>
      <c r="G25" s="26" t="n">
        <f>193</f>
        <v>193.0</v>
      </c>
      <c r="H25" s="25"/>
      <c r="I25" s="26" t="n">
        <f>552</f>
        <v>552.0</v>
      </c>
      <c r="J25" s="23"/>
      <c r="K25" s="26" t="n">
        <f>197890000</f>
        <v>1.9789E8</v>
      </c>
      <c r="L25" s="24"/>
      <c r="M25" s="26" t="n">
        <f>30010000</f>
        <v>3.001E7</v>
      </c>
      <c r="N25" s="25"/>
      <c r="O25" s="26" t="n">
        <f>227900000</f>
        <v>2.279E8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110</f>
        <v>110.0</v>
      </c>
      <c r="U25" s="24"/>
      <c r="V25" s="26" t="str">
        <f>"－"</f>
        <v>－</v>
      </c>
      <c r="W25" s="25"/>
      <c r="X25" s="26" t="n">
        <f>110</f>
        <v>110.0</v>
      </c>
      <c r="Y25" s="23"/>
      <c r="Z25" s="26" t="n">
        <f>4326</f>
        <v>4326.0</v>
      </c>
      <c r="AA25" s="24"/>
      <c r="AB25" s="26" t="n">
        <f>3933</f>
        <v>3933.0</v>
      </c>
      <c r="AC25" s="25"/>
      <c r="AD25" s="26" t="n">
        <f>8259</f>
        <v>8259.0</v>
      </c>
    </row>
    <row r="26">
      <c r="A26" s="21" t="s">
        <v>46</v>
      </c>
      <c r="B26" s="22" t="s">
        <v>27</v>
      </c>
      <c r="C26" s="22" t="s">
        <v>28</v>
      </c>
      <c r="D26" s="23"/>
      <c r="E26" s="26" t="n">
        <f>273</f>
        <v>273.0</v>
      </c>
      <c r="F26" s="24"/>
      <c r="G26" s="26" t="n">
        <f>545</f>
        <v>545.0</v>
      </c>
      <c r="H26" s="25"/>
      <c r="I26" s="26" t="n">
        <f>818</f>
        <v>818.0</v>
      </c>
      <c r="J26" s="23"/>
      <c r="K26" s="26" t="n">
        <f>94230000</f>
        <v>9.423E7</v>
      </c>
      <c r="L26" s="24"/>
      <c r="M26" s="26" t="n">
        <f>51792500</f>
        <v>5.17925E7</v>
      </c>
      <c r="N26" s="25"/>
      <c r="O26" s="26" t="n">
        <f>146022500</f>
        <v>1.460225E8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n">
        <f>53</f>
        <v>53.0</v>
      </c>
      <c r="U26" s="24"/>
      <c r="V26" s="26" t="n">
        <f>100</f>
        <v>100.0</v>
      </c>
      <c r="W26" s="25"/>
      <c r="X26" s="26" t="n">
        <f>153</f>
        <v>153.0</v>
      </c>
      <c r="Y26" s="23"/>
      <c r="Z26" s="26" t="n">
        <f>4292</f>
        <v>4292.0</v>
      </c>
      <c r="AA26" s="24"/>
      <c r="AB26" s="26" t="n">
        <f>3970</f>
        <v>3970.0</v>
      </c>
      <c r="AC26" s="25"/>
      <c r="AD26" s="26" t="n">
        <f>8262</f>
        <v>8262.0</v>
      </c>
    </row>
    <row r="27">
      <c r="A27" s="21" t="s">
        <v>47</v>
      </c>
      <c r="B27" s="22" t="s">
        <v>27</v>
      </c>
      <c r="C27" s="22" t="s">
        <v>28</v>
      </c>
      <c r="D27" s="23"/>
      <c r="E27" s="26" t="n">
        <f>719</f>
        <v>719.0</v>
      </c>
      <c r="F27" s="24"/>
      <c r="G27" s="26" t="n">
        <f>1107</f>
        <v>1107.0</v>
      </c>
      <c r="H27" s="25"/>
      <c r="I27" s="26" t="n">
        <f>1826</f>
        <v>1826.0</v>
      </c>
      <c r="J27" s="23"/>
      <c r="K27" s="26" t="n">
        <f>283320000</f>
        <v>2.8332E8</v>
      </c>
      <c r="L27" s="24"/>
      <c r="M27" s="26" t="n">
        <f>68020000</f>
        <v>6.802E7</v>
      </c>
      <c r="N27" s="25"/>
      <c r="O27" s="26" t="n">
        <f>351340000</f>
        <v>3.5134E8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n">
        <f>120</f>
        <v>120.0</v>
      </c>
      <c r="U27" s="24"/>
      <c r="V27" s="26" t="n">
        <f>40</f>
        <v>40.0</v>
      </c>
      <c r="W27" s="25"/>
      <c r="X27" s="26" t="n">
        <f>160</f>
        <v>160.0</v>
      </c>
      <c r="Y27" s="23"/>
      <c r="Z27" s="26" t="n">
        <f>4282</f>
        <v>4282.0</v>
      </c>
      <c r="AA27" s="24"/>
      <c r="AB27" s="26" t="n">
        <f>3709</f>
        <v>3709.0</v>
      </c>
      <c r="AC27" s="25"/>
      <c r="AD27" s="26" t="n">
        <f>7991</f>
        <v>7991.0</v>
      </c>
    </row>
    <row r="28">
      <c r="A28" s="21" t="s">
        <v>48</v>
      </c>
      <c r="B28" s="22" t="s">
        <v>27</v>
      </c>
      <c r="C28" s="22" t="s">
        <v>28</v>
      </c>
      <c r="D28" s="23"/>
      <c r="E28" s="26" t="n">
        <f>335</f>
        <v>335.0</v>
      </c>
      <c r="F28" s="24"/>
      <c r="G28" s="26" t="n">
        <f>489</f>
        <v>489.0</v>
      </c>
      <c r="H28" s="25"/>
      <c r="I28" s="26" t="n">
        <f>824</f>
        <v>824.0</v>
      </c>
      <c r="J28" s="23"/>
      <c r="K28" s="26" t="n">
        <f>136140000</f>
        <v>1.3614E8</v>
      </c>
      <c r="L28" s="24"/>
      <c r="M28" s="26" t="n">
        <f>31400000</f>
        <v>3.14E7</v>
      </c>
      <c r="N28" s="25"/>
      <c r="O28" s="26" t="n">
        <f>167540000</f>
        <v>1.6754E8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n">
        <f>400</f>
        <v>400.0</v>
      </c>
      <c r="W28" s="25"/>
      <c r="X28" s="26" t="n">
        <f>400</f>
        <v>400.0</v>
      </c>
      <c r="Y28" s="23"/>
      <c r="Z28" s="26" t="n">
        <f>4410</f>
        <v>4410.0</v>
      </c>
      <c r="AA28" s="24"/>
      <c r="AB28" s="26" t="n">
        <f>3952</f>
        <v>3952.0</v>
      </c>
      <c r="AC28" s="25"/>
      <c r="AD28" s="26" t="n">
        <f>8362</f>
        <v>8362.0</v>
      </c>
    </row>
    <row r="29">
      <c r="A29" s="21" t="s">
        <v>49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50</v>
      </c>
      <c r="B30" s="22" t="s">
        <v>27</v>
      </c>
      <c r="C30" s="22" t="s">
        <v>28</v>
      </c>
      <c r="D30" s="23"/>
      <c r="E30" s="26"/>
      <c r="F30" s="24"/>
      <c r="G30" s="26"/>
      <c r="H30" s="25"/>
      <c r="I30" s="26"/>
      <c r="J30" s="23"/>
      <c r="K30" s="26"/>
      <c r="L30" s="24"/>
      <c r="M30" s="26"/>
      <c r="N30" s="25"/>
      <c r="O30" s="26"/>
      <c r="P30" s="27"/>
      <c r="Q30" s="28"/>
      <c r="R30" s="29"/>
      <c r="S30" s="23"/>
      <c r="T30" s="26"/>
      <c r="U30" s="24"/>
      <c r="V30" s="26"/>
      <c r="W30" s="25"/>
      <c r="X30" s="26"/>
      <c r="Y30" s="23"/>
      <c r="Z30" s="26"/>
      <c r="AA30" s="24"/>
      <c r="AB30" s="26"/>
      <c r="AC30" s="25"/>
      <c r="AD30" s="26"/>
    </row>
    <row r="31">
      <c r="A31" s="21" t="s">
        <v>51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52</v>
      </c>
      <c r="B32" s="22" t="s">
        <v>27</v>
      </c>
      <c r="C32" s="22" t="s">
        <v>28</v>
      </c>
      <c r="D32" s="23" t="s">
        <v>31</v>
      </c>
      <c r="E32" s="26" t="n">
        <f>51</f>
        <v>51.0</v>
      </c>
      <c r="F32" s="24" t="s">
        <v>31</v>
      </c>
      <c r="G32" s="26" t="n">
        <f>93</f>
        <v>93.0</v>
      </c>
      <c r="H32" s="25" t="s">
        <v>31</v>
      </c>
      <c r="I32" s="26" t="n">
        <f>144</f>
        <v>144.0</v>
      </c>
      <c r="J32" s="23" t="s">
        <v>31</v>
      </c>
      <c r="K32" s="26" t="n">
        <f>10770000</f>
        <v>1.077E7</v>
      </c>
      <c r="L32" s="24" t="s">
        <v>31</v>
      </c>
      <c r="M32" s="26" t="n">
        <f>8320000</f>
        <v>8320000.0</v>
      </c>
      <c r="N32" s="25" t="s">
        <v>31</v>
      </c>
      <c r="O32" s="26" t="n">
        <f>19090000</f>
        <v>1.909E7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str">
        <f>"－"</f>
        <v>－</v>
      </c>
      <c r="W32" s="25" t="s">
        <v>31</v>
      </c>
      <c r="X32" s="26" t="str">
        <f>"－"</f>
        <v>－</v>
      </c>
      <c r="Y32" s="23"/>
      <c r="Z32" s="26" t="n">
        <f>4445</f>
        <v>4445.0</v>
      </c>
      <c r="AA32" s="24"/>
      <c r="AB32" s="26" t="n">
        <f>3960</f>
        <v>3960.0</v>
      </c>
      <c r="AC32" s="25"/>
      <c r="AD32" s="26" t="n">
        <f>8405</f>
        <v>8405.0</v>
      </c>
    </row>
    <row r="33">
      <c r="A33" s="21" t="s">
        <v>53</v>
      </c>
      <c r="B33" s="22" t="s">
        <v>27</v>
      </c>
      <c r="C33" s="22" t="s">
        <v>28</v>
      </c>
      <c r="D33" s="23"/>
      <c r="E33" s="26" t="n">
        <f>236</f>
        <v>236.0</v>
      </c>
      <c r="F33" s="24"/>
      <c r="G33" s="26" t="n">
        <f>764</f>
        <v>764.0</v>
      </c>
      <c r="H33" s="25"/>
      <c r="I33" s="26" t="n">
        <f>1000</f>
        <v>1000.0</v>
      </c>
      <c r="J33" s="23"/>
      <c r="K33" s="26" t="n">
        <f>25410000</f>
        <v>2.541E7</v>
      </c>
      <c r="L33" s="24"/>
      <c r="M33" s="26" t="n">
        <f>62882500</f>
        <v>6.28825E7</v>
      </c>
      <c r="N33" s="25"/>
      <c r="O33" s="26" t="n">
        <f>88292500</f>
        <v>8.82925E7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n">
        <f>325</f>
        <v>325.0</v>
      </c>
      <c r="W33" s="25"/>
      <c r="X33" s="26" t="n">
        <f>325</f>
        <v>325.0</v>
      </c>
      <c r="Y33" s="23"/>
      <c r="Z33" s="26" t="n">
        <f>4461</f>
        <v>4461.0</v>
      </c>
      <c r="AA33" s="24"/>
      <c r="AB33" s="26" t="n">
        <f>4188</f>
        <v>4188.0</v>
      </c>
      <c r="AC33" s="25"/>
      <c r="AD33" s="26" t="n">
        <f>8649</f>
        <v>8649.0</v>
      </c>
    </row>
    <row r="34">
      <c r="A34" s="21" t="s">
        <v>54</v>
      </c>
      <c r="B34" s="22" t="s">
        <v>27</v>
      </c>
      <c r="C34" s="22" t="s">
        <v>28</v>
      </c>
      <c r="D34" s="23"/>
      <c r="E34" s="26" t="n">
        <f>1032</f>
        <v>1032.0</v>
      </c>
      <c r="F34" s="24"/>
      <c r="G34" s="26" t="n">
        <f>433</f>
        <v>433.0</v>
      </c>
      <c r="H34" s="25"/>
      <c r="I34" s="26" t="n">
        <f>1465</f>
        <v>1465.0</v>
      </c>
      <c r="J34" s="23"/>
      <c r="K34" s="26" t="n">
        <f>130930000</f>
        <v>1.3093E8</v>
      </c>
      <c r="L34" s="24"/>
      <c r="M34" s="26" t="n">
        <f>30510000</f>
        <v>3.051E7</v>
      </c>
      <c r="N34" s="25"/>
      <c r="O34" s="26" t="n">
        <f>161440000</f>
        <v>1.6144E8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 t="s">
        <v>33</v>
      </c>
      <c r="T34" s="26" t="n">
        <f>450</f>
        <v>450.0</v>
      </c>
      <c r="U34" s="24"/>
      <c r="V34" s="26" t="n">
        <f>95</f>
        <v>95.0</v>
      </c>
      <c r="W34" s="25"/>
      <c r="X34" s="26" t="n">
        <f>545</f>
        <v>545.0</v>
      </c>
      <c r="Y34" s="23"/>
      <c r="Z34" s="26" t="n">
        <f>5127</f>
        <v>5127.0</v>
      </c>
      <c r="AA34" s="24"/>
      <c r="AB34" s="26" t="n">
        <f>4388</f>
        <v>4388.0</v>
      </c>
      <c r="AC34" s="25"/>
      <c r="AD34" s="26" t="n">
        <f>9515</f>
        <v>9515.0</v>
      </c>
    </row>
    <row r="35">
      <c r="A35" s="21" t="s">
        <v>55</v>
      </c>
      <c r="B35" s="22" t="s">
        <v>27</v>
      </c>
      <c r="C35" s="22" t="s">
        <v>28</v>
      </c>
      <c r="D35" s="23"/>
      <c r="E35" s="26" t="n">
        <f>355</f>
        <v>355.0</v>
      </c>
      <c r="F35" s="24"/>
      <c r="G35" s="26" t="n">
        <f>1033</f>
        <v>1033.0</v>
      </c>
      <c r="H35" s="25"/>
      <c r="I35" s="26" t="n">
        <f>1388</f>
        <v>1388.0</v>
      </c>
      <c r="J35" s="23"/>
      <c r="K35" s="26" t="n">
        <f>31870000</f>
        <v>3.187E7</v>
      </c>
      <c r="L35" s="24"/>
      <c r="M35" s="26" t="n">
        <f>84260000</f>
        <v>8.426E7</v>
      </c>
      <c r="N35" s="25"/>
      <c r="O35" s="26" t="n">
        <f>116130000</f>
        <v>1.1613E8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n">
        <f>50</f>
        <v>50.0</v>
      </c>
      <c r="U35" s="24"/>
      <c r="V35" s="26" t="n">
        <f>110</f>
        <v>110.0</v>
      </c>
      <c r="W35" s="25"/>
      <c r="X35" s="26" t="n">
        <f>160</f>
        <v>160.0</v>
      </c>
      <c r="Y35" s="23"/>
      <c r="Z35" s="26" t="n">
        <f>5144</f>
        <v>5144.0</v>
      </c>
      <c r="AA35" s="24"/>
      <c r="AB35" s="26" t="n">
        <f>4824</f>
        <v>4824.0</v>
      </c>
      <c r="AC35" s="25"/>
      <c r="AD35" s="26" t="n">
        <f>9968</f>
        <v>9968.0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413</f>
        <v>413.0</v>
      </c>
      <c r="F36" s="24"/>
      <c r="G36" s="26" t="n">
        <f>333</f>
        <v>333.0</v>
      </c>
      <c r="H36" s="25"/>
      <c r="I36" s="26" t="n">
        <f>746</f>
        <v>746.0</v>
      </c>
      <c r="J36" s="23"/>
      <c r="K36" s="26" t="n">
        <f>58865000</f>
        <v>5.8865E7</v>
      </c>
      <c r="L36" s="24"/>
      <c r="M36" s="26" t="n">
        <f>54590000</f>
        <v>5.459E7</v>
      </c>
      <c r="N36" s="25"/>
      <c r="O36" s="26" t="n">
        <f>113455000</f>
        <v>1.13455E8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n">
        <f>21</f>
        <v>21.0</v>
      </c>
      <c r="U36" s="24"/>
      <c r="V36" s="26" t="n">
        <f>90</f>
        <v>90.0</v>
      </c>
      <c r="W36" s="25"/>
      <c r="X36" s="26" t="n">
        <f>111</f>
        <v>111.0</v>
      </c>
      <c r="Y36" s="23" t="s">
        <v>33</v>
      </c>
      <c r="Z36" s="26" t="n">
        <f>5377</f>
        <v>5377.0</v>
      </c>
      <c r="AA36" s="24" t="s">
        <v>33</v>
      </c>
      <c r="AB36" s="26" t="n">
        <f>4987</f>
        <v>4987.0</v>
      </c>
      <c r="AC36" s="25" t="s">
        <v>33</v>
      </c>
      <c r="AD36" s="26" t="n">
        <f>10364</f>
        <v>10364.0</v>
      </c>
    </row>
    <row r="37">
      <c r="A37" s="21" t="s">
        <v>57</v>
      </c>
      <c r="B37" s="22" t="s">
        <v>27</v>
      </c>
      <c r="C37" s="22" t="s">
        <v>28</v>
      </c>
      <c r="D37" s="23"/>
      <c r="E37" s="26"/>
      <c r="F37" s="24"/>
      <c r="G37" s="26"/>
      <c r="H37" s="25"/>
      <c r="I37" s="26"/>
      <c r="J37" s="23"/>
      <c r="K37" s="26"/>
      <c r="L37" s="24"/>
      <c r="M37" s="26"/>
      <c r="N37" s="25"/>
      <c r="O37" s="26"/>
      <c r="P37" s="27"/>
      <c r="Q37" s="28"/>
      <c r="R37" s="29"/>
      <c r="S37" s="23"/>
      <c r="T37" s="26"/>
      <c r="U37" s="24"/>
      <c r="V37" s="26"/>
      <c r="W37" s="25"/>
      <c r="X37" s="26"/>
      <c r="Y37" s="23"/>
      <c r="Z37" s="26"/>
      <c r="AA37" s="24"/>
      <c r="AB37" s="26"/>
      <c r="AC37" s="25"/>
      <c r="AD37" s="26"/>
    </row>
    <row r="38">
      <c r="A38" s="21" t="s">
        <v>58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  <row r="39">
      <c r="A39" s="21" t="s">
        <v>59</v>
      </c>
      <c r="B39" s="22" t="s">
        <v>27</v>
      </c>
      <c r="C39" s="22" t="s">
        <v>28</v>
      </c>
      <c r="D39" s="23"/>
      <c r="E39" s="26" t="n">
        <f>369</f>
        <v>369.0</v>
      </c>
      <c r="F39" s="24"/>
      <c r="G39" s="26" t="n">
        <f>233</f>
        <v>233.0</v>
      </c>
      <c r="H39" s="25"/>
      <c r="I39" s="26" t="n">
        <f>602</f>
        <v>602.0</v>
      </c>
      <c r="J39" s="23"/>
      <c r="K39" s="26" t="n">
        <f>42460000</f>
        <v>4.246E7</v>
      </c>
      <c r="L39" s="24"/>
      <c r="M39" s="26" t="n">
        <f>19410000</f>
        <v>1.941E7</v>
      </c>
      <c r="N39" s="25"/>
      <c r="O39" s="26" t="n">
        <f>61870000</f>
        <v>6.187E7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n">
        <f>236</f>
        <v>236.0</v>
      </c>
      <c r="U39" s="24"/>
      <c r="V39" s="26" t="n">
        <f>60</f>
        <v>60.0</v>
      </c>
      <c r="W39" s="25"/>
      <c r="X39" s="26" t="n">
        <f>296</f>
        <v>296.0</v>
      </c>
      <c r="Y39" s="23"/>
      <c r="Z39" s="26" t="n">
        <f>5254</f>
        <v>5254.0</v>
      </c>
      <c r="AA39" s="24"/>
      <c r="AB39" s="26" t="n">
        <f>4968</f>
        <v>4968.0</v>
      </c>
      <c r="AC39" s="25"/>
      <c r="AD39" s="26" t="n">
        <f>10222</f>
        <v>10222.0</v>
      </c>
    </row>
    <row r="40">
      <c r="A40" s="21" t="s">
        <v>60</v>
      </c>
      <c r="B40" s="22" t="s">
        <v>27</v>
      </c>
      <c r="C40" s="22" t="s">
        <v>28</v>
      </c>
      <c r="D40" s="23"/>
      <c r="E40" s="26" t="n">
        <f>578</f>
        <v>578.0</v>
      </c>
      <c r="F40" s="24"/>
      <c r="G40" s="26" t="n">
        <f>494</f>
        <v>494.0</v>
      </c>
      <c r="H40" s="25"/>
      <c r="I40" s="26" t="n">
        <f>1072</f>
        <v>1072.0</v>
      </c>
      <c r="J40" s="23"/>
      <c r="K40" s="26" t="n">
        <f>351960000</f>
        <v>3.5196E8</v>
      </c>
      <c r="L40" s="24"/>
      <c r="M40" s="26" t="n">
        <f>26530000</f>
        <v>2.653E7</v>
      </c>
      <c r="N40" s="25"/>
      <c r="O40" s="26" t="n">
        <f>378490000</f>
        <v>3.7849E8</v>
      </c>
      <c r="P40" s="27" t="n">
        <f>2767</f>
        <v>2767.0</v>
      </c>
      <c r="Q40" s="28" t="n">
        <f>240</f>
        <v>240.0</v>
      </c>
      <c r="R40" s="29" t="n">
        <f>3007</f>
        <v>3007.0</v>
      </c>
      <c r="S40" s="23"/>
      <c r="T40" s="26" t="n">
        <f>242</f>
        <v>242.0</v>
      </c>
      <c r="U40" s="24"/>
      <c r="V40" s="26" t="n">
        <f>242</f>
        <v>242.0</v>
      </c>
      <c r="W40" s="25"/>
      <c r="X40" s="26" t="n">
        <f>484</f>
        <v>484.0</v>
      </c>
      <c r="Y40" s="23" t="s">
        <v>31</v>
      </c>
      <c r="Z40" s="26" t="n">
        <f>280</f>
        <v>280.0</v>
      </c>
      <c r="AA40" s="24" t="s">
        <v>31</v>
      </c>
      <c r="AB40" s="26" t="n">
        <f>117</f>
        <v>117.0</v>
      </c>
      <c r="AC40" s="25" t="s">
        <v>31</v>
      </c>
      <c r="AD40" s="26" t="n">
        <f>397</f>
        <v>397.0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2019-03-19T11:56:40Z</dcterms:modified>
</cp:coreProperties>
</file>