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<sst xmlns="http://schemas.openxmlformats.org/spreadsheetml/2006/main" count="170" uniqueCount="60">
  <si>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</si>
  <si>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</si>
  <si>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</si>
  <si>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</si>
  <si>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</si>
  <si>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</si>
  <si>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</si>
  <si>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</si>
  <si>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</si>
  <si>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</si>
  <si>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</si>
  <si>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</si>
  <si>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</si>
  <si>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</si>
  <si>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</si>
  <si>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</si>
  <si>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</si>
  <si>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</si>
  <si>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</si>
  <si>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</si>
  <si>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</si>
  <si>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</si>
  <si>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</si>
  <si>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</si>
  <si>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</si>
  <si>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</si>
  <si>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6.1</t>
  </si>
  <si>
    <t>長期国債先物オプション</t>
  </si>
  <si>
    <t>Options on 10-year JGB Futures</t>
  </si>
  <si>
    <t>●</t>
  </si>
  <si>
    <t>2</t>
  </si>
  <si>
    <t>3</t>
  </si>
  <si>
    <t>4</t>
  </si>
  <si>
    <t>◎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</si>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</sst>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70" zoomScaleSheetLayoutView="100">
      <pane topLeftCell="W1" xSplit="44865"/>
      <selection activeCell="W1" pane="topRight" sqref="W1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631</f>
        <v>631.0</v>
      </c>
      <c r="F10" s="24"/>
      <c r="G10" s="26" t="n">
        <f>814</f>
        <v>814.0</v>
      </c>
      <c r="H10" s="25"/>
      <c r="I10" s="26" t="n">
        <f>1445</f>
        <v>1445.0</v>
      </c>
      <c r="J10" s="23"/>
      <c r="K10" s="26" t="n">
        <f>63590000</f>
        <v>6.359E7</v>
      </c>
      <c r="L10" s="24"/>
      <c r="M10" s="26" t="n">
        <f>107850000</f>
        <v>1.0785E8</v>
      </c>
      <c r="N10" s="25"/>
      <c r="O10" s="26" t="n">
        <f>171440000</f>
        <v>1.7144E8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/>
      <c r="T10" s="26" t="n">
        <f>85</f>
        <v>85.0</v>
      </c>
      <c r="U10" s="24"/>
      <c r="V10" s="26" t="n">
        <f>300</f>
        <v>300.0</v>
      </c>
      <c r="W10" s="25"/>
      <c r="X10" s="26" t="n">
        <f>385</f>
        <v>385.0</v>
      </c>
      <c r="Y10" s="23" t="s">
        <v>29</v>
      </c>
      <c r="Z10" s="26" t="n">
        <f>918</f>
        <v>918.0</v>
      </c>
      <c r="AA10" s="24"/>
      <c r="AB10" s="26" t="n">
        <f>1249</f>
        <v>1249.0</v>
      </c>
      <c r="AC10" s="25" t="s">
        <v>29</v>
      </c>
      <c r="AD10" s="26" t="n">
        <f>2167</f>
        <v>2167.0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853</f>
        <v>853.0</v>
      </c>
      <c r="F11" s="24"/>
      <c r="G11" s="26" t="n">
        <f>326</f>
        <v>326.0</v>
      </c>
      <c r="H11" s="25"/>
      <c r="I11" s="26" t="n">
        <f>1179</f>
        <v>1179.0</v>
      </c>
      <c r="J11" s="23"/>
      <c r="K11" s="26" t="n">
        <f>78180000</f>
        <v>7.818E7</v>
      </c>
      <c r="L11" s="24"/>
      <c r="M11" s="26" t="n">
        <f>31010000</f>
        <v>3.101E7</v>
      </c>
      <c r="N11" s="25"/>
      <c r="O11" s="26" t="n">
        <f>109190000</f>
        <v>1.0919E8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n">
        <f>100</f>
        <v>100.0</v>
      </c>
      <c r="U11" s="24"/>
      <c r="V11" s="26" t="n">
        <f>60</f>
        <v>60.0</v>
      </c>
      <c r="W11" s="25"/>
      <c r="X11" s="26" t="n">
        <f>160</f>
        <v>160.0</v>
      </c>
      <c r="Y11" s="23"/>
      <c r="Z11" s="26" t="n">
        <f>1584</f>
        <v>1584.0</v>
      </c>
      <c r="AA11" s="24"/>
      <c r="AB11" s="26" t="n">
        <f>1522</f>
        <v>1522.0</v>
      </c>
      <c r="AC11" s="25"/>
      <c r="AD11" s="26" t="n">
        <f>3106</f>
        <v>3106.0</v>
      </c>
    </row>
    <row r="12">
      <c r="A12" s="21" t="s">
        <v>31</v>
      </c>
      <c r="B12" s="22" t="s">
        <v>27</v>
      </c>
      <c r="C12" s="22" t="s">
        <v>28</v>
      </c>
      <c r="D12" s="23"/>
      <c r="E12" s="26" t="n">
        <f>477</f>
        <v>477.0</v>
      </c>
      <c r="F12" s="24"/>
      <c r="G12" s="26" t="n">
        <f>134</f>
        <v>134.0</v>
      </c>
      <c r="H12" s="25"/>
      <c r="I12" s="26" t="n">
        <f>611</f>
        <v>611.0</v>
      </c>
      <c r="J12" s="23"/>
      <c r="K12" s="26" t="n">
        <f>60170000</f>
        <v>6.017E7</v>
      </c>
      <c r="L12" s="24"/>
      <c r="M12" s="26" t="n">
        <f>10240000</f>
        <v>1.024E7</v>
      </c>
      <c r="N12" s="25"/>
      <c r="O12" s="26" t="n">
        <f>70410000</f>
        <v>7.041E7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 t="s">
        <v>29</v>
      </c>
      <c r="T12" s="26" t="str">
        <f>"－"</f>
        <v>－</v>
      </c>
      <c r="U12" s="24"/>
      <c r="V12" s="26" t="n">
        <f>40</f>
        <v>40.0</v>
      </c>
      <c r="W12" s="25"/>
      <c r="X12" s="26" t="n">
        <f>40</f>
        <v>40.0</v>
      </c>
      <c r="Y12" s="23"/>
      <c r="Z12" s="26" t="n">
        <f>1866</f>
        <v>1866.0</v>
      </c>
      <c r="AA12" s="24"/>
      <c r="AB12" s="26" t="n">
        <f>1580</f>
        <v>1580.0</v>
      </c>
      <c r="AC12" s="25"/>
      <c r="AD12" s="26" t="n">
        <f>3446</f>
        <v>3446.0</v>
      </c>
    </row>
    <row r="13">
      <c r="A13" s="21" t="s">
        <v>32</v>
      </c>
      <c r="B13" s="22" t="s">
        <v>27</v>
      </c>
      <c r="C13" s="22" t="s">
        <v>28</v>
      </c>
      <c r="D13" s="23"/>
      <c r="E13" s="26" t="n">
        <f>635</f>
        <v>635.0</v>
      </c>
      <c r="F13" s="24"/>
      <c r="G13" s="26" t="n">
        <f>743</f>
        <v>743.0</v>
      </c>
      <c r="H13" s="25"/>
      <c r="I13" s="26" t="n">
        <f>1378</f>
        <v>1378.0</v>
      </c>
      <c r="J13" s="23" t="s">
        <v>33</v>
      </c>
      <c r="K13" s="26" t="n">
        <f>98800000</f>
        <v>9.88E7</v>
      </c>
      <c r="L13" s="24"/>
      <c r="M13" s="26" t="n">
        <f>73900000</f>
        <v>7.39E7</v>
      </c>
      <c r="N13" s="25"/>
      <c r="O13" s="26" t="n">
        <f>172700000</f>
        <v>1.727E8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str">
        <f>"－"</f>
        <v>－</v>
      </c>
      <c r="U13" s="24"/>
      <c r="V13" s="26" t="n">
        <f>5</f>
        <v>5.0</v>
      </c>
      <c r="W13" s="25"/>
      <c r="X13" s="26" t="n">
        <f>5</f>
        <v>5.0</v>
      </c>
      <c r="Y13" s="23"/>
      <c r="Z13" s="26" t="n">
        <f>2171</f>
        <v>2171.0</v>
      </c>
      <c r="AA13" s="24"/>
      <c r="AB13" s="26" t="n">
        <f>2254</f>
        <v>2254.0</v>
      </c>
      <c r="AC13" s="25"/>
      <c r="AD13" s="26" t="n">
        <f>4425</f>
        <v>4425.0</v>
      </c>
    </row>
    <row r="14">
      <c r="A14" s="21" t="s">
        <v>34</v>
      </c>
      <c r="B14" s="22" t="s">
        <v>27</v>
      </c>
      <c r="C14" s="22" t="s">
        <v>28</v>
      </c>
      <c r="D14" s="23"/>
      <c r="E14" s="26" t="n">
        <f>552</f>
        <v>552.0</v>
      </c>
      <c r="F14" s="24"/>
      <c r="G14" s="26" t="n">
        <f>295</f>
        <v>295.0</v>
      </c>
      <c r="H14" s="25"/>
      <c r="I14" s="26" t="n">
        <f>847</f>
        <v>847.0</v>
      </c>
      <c r="J14" s="23"/>
      <c r="K14" s="26" t="n">
        <f>95960000</f>
        <v>9.596E7</v>
      </c>
      <c r="L14" s="24"/>
      <c r="M14" s="26" t="n">
        <f>35760000</f>
        <v>3.576E7</v>
      </c>
      <c r="N14" s="25"/>
      <c r="O14" s="26" t="n">
        <f>131720000</f>
        <v>1.3172E8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n">
        <f>2</f>
        <v>2.0</v>
      </c>
      <c r="U14" s="24"/>
      <c r="V14" s="26" t="n">
        <f>25</f>
        <v>25.0</v>
      </c>
      <c r="W14" s="25"/>
      <c r="X14" s="26" t="n">
        <f>27</f>
        <v>27.0</v>
      </c>
      <c r="Y14" s="23"/>
      <c r="Z14" s="26" t="n">
        <f>2159</f>
        <v>2159.0</v>
      </c>
      <c r="AA14" s="24"/>
      <c r="AB14" s="26" t="n">
        <f>2377</f>
        <v>2377.0</v>
      </c>
      <c r="AC14" s="25"/>
      <c r="AD14" s="26" t="n">
        <f>4536</f>
        <v>4536.0</v>
      </c>
    </row>
    <row r="15">
      <c r="A15" s="21" t="s">
        <v>35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36</v>
      </c>
      <c r="B16" s="22" t="s">
        <v>27</v>
      </c>
      <c r="C16" s="22" t="s">
        <v>28</v>
      </c>
      <c r="D16" s="23"/>
      <c r="E16" s="26"/>
      <c r="F16" s="24"/>
      <c r="G16" s="26"/>
      <c r="H16" s="25"/>
      <c r="I16" s="26"/>
      <c r="J16" s="23"/>
      <c r="K16" s="26"/>
      <c r="L16" s="24"/>
      <c r="M16" s="26"/>
      <c r="N16" s="25"/>
      <c r="O16" s="26"/>
      <c r="P16" s="27"/>
      <c r="Q16" s="28"/>
      <c r="R16" s="29"/>
      <c r="S16" s="23"/>
      <c r="T16" s="26"/>
      <c r="U16" s="24"/>
      <c r="V16" s="26"/>
      <c r="W16" s="25"/>
      <c r="X16" s="26"/>
      <c r="Y16" s="23"/>
      <c r="Z16" s="26"/>
      <c r="AA16" s="24"/>
      <c r="AB16" s="26"/>
      <c r="AC16" s="25"/>
      <c r="AD16" s="26"/>
    </row>
    <row r="17">
      <c r="A17" s="21" t="s">
        <v>37</v>
      </c>
      <c r="B17" s="22" t="s">
        <v>27</v>
      </c>
      <c r="C17" s="22" t="s">
        <v>28</v>
      </c>
      <c r="D17" s="23"/>
      <c r="E17" s="26" t="n">
        <f>295</f>
        <v>295.0</v>
      </c>
      <c r="F17" s="24" t="s">
        <v>29</v>
      </c>
      <c r="G17" s="26" t="n">
        <f>102</f>
        <v>102.0</v>
      </c>
      <c r="H17" s="25"/>
      <c r="I17" s="26" t="n">
        <f>397</f>
        <v>397.0</v>
      </c>
      <c r="J17" s="23"/>
      <c r="K17" s="26" t="n">
        <f>65670000</f>
        <v>6.567E7</v>
      </c>
      <c r="L17" s="24"/>
      <c r="M17" s="26" t="n">
        <f>23330000</f>
        <v>2.333E7</v>
      </c>
      <c r="N17" s="25"/>
      <c r="O17" s="26" t="n">
        <f>89000000</f>
        <v>8.9E7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 t="s">
        <v>29</v>
      </c>
      <c r="V17" s="26" t="str">
        <f>"－"</f>
        <v>－</v>
      </c>
      <c r="W17" s="25" t="s">
        <v>29</v>
      </c>
      <c r="X17" s="26" t="str">
        <f>"－"</f>
        <v>－</v>
      </c>
      <c r="Y17" s="23"/>
      <c r="Z17" s="26" t="n">
        <f>2149</f>
        <v>2149.0</v>
      </c>
      <c r="AA17" s="24"/>
      <c r="AB17" s="26" t="n">
        <f>2416</f>
        <v>2416.0</v>
      </c>
      <c r="AC17" s="25"/>
      <c r="AD17" s="26" t="n">
        <f>4565</f>
        <v>4565.0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745</f>
        <v>745.0</v>
      </c>
      <c r="F18" s="24"/>
      <c r="G18" s="26" t="n">
        <f>216</f>
        <v>216.0</v>
      </c>
      <c r="H18" s="25"/>
      <c r="I18" s="26" t="n">
        <f>961</f>
        <v>961.0</v>
      </c>
      <c r="J18" s="23"/>
      <c r="K18" s="26" t="n">
        <f>64760000</f>
        <v>6.476E7</v>
      </c>
      <c r="L18" s="24"/>
      <c r="M18" s="26" t="n">
        <f>32470000</f>
        <v>3.247E7</v>
      </c>
      <c r="N18" s="25"/>
      <c r="O18" s="26" t="n">
        <f>97230000</f>
        <v>9.723E7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 t="s">
        <v>33</v>
      </c>
      <c r="T18" s="26" t="n">
        <f>475</f>
        <v>475.0</v>
      </c>
      <c r="U18" s="24"/>
      <c r="V18" s="26" t="n">
        <f>25</f>
        <v>25.0</v>
      </c>
      <c r="W18" s="25"/>
      <c r="X18" s="26" t="n">
        <f>500</f>
        <v>500.0</v>
      </c>
      <c r="Y18" s="23"/>
      <c r="Z18" s="26" t="n">
        <f>2316</f>
        <v>2316.0</v>
      </c>
      <c r="AA18" s="24"/>
      <c r="AB18" s="26" t="n">
        <f>2410</f>
        <v>2410.0</v>
      </c>
      <c r="AC18" s="25"/>
      <c r="AD18" s="26" t="n">
        <f>4726</f>
        <v>4726.0</v>
      </c>
    </row>
    <row r="19">
      <c r="A19" s="21" t="s">
        <v>39</v>
      </c>
      <c r="B19" s="22" t="s">
        <v>27</v>
      </c>
      <c r="C19" s="22" t="s">
        <v>28</v>
      </c>
      <c r="D19" s="23"/>
      <c r="E19" s="26" t="n">
        <f>481</f>
        <v>481.0</v>
      </c>
      <c r="F19" s="24"/>
      <c r="G19" s="26" t="n">
        <f>538</f>
        <v>538.0</v>
      </c>
      <c r="H19" s="25"/>
      <c r="I19" s="26" t="n">
        <f>1019</f>
        <v>1019.0</v>
      </c>
      <c r="J19" s="23"/>
      <c r="K19" s="26" t="n">
        <f>63000000</f>
        <v>6.3E7</v>
      </c>
      <c r="L19" s="24"/>
      <c r="M19" s="26" t="n">
        <f>51810000</f>
        <v>5.181E7</v>
      </c>
      <c r="N19" s="25"/>
      <c r="O19" s="26" t="n">
        <f>114810000</f>
        <v>1.1481E8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/>
      <c r="Z19" s="26" t="n">
        <f>2621</f>
        <v>2621.0</v>
      </c>
      <c r="AA19" s="24"/>
      <c r="AB19" s="26" t="n">
        <f>2551</f>
        <v>2551.0</v>
      </c>
      <c r="AC19" s="25"/>
      <c r="AD19" s="26" t="n">
        <f>5172</f>
        <v>5172.0</v>
      </c>
    </row>
    <row r="20">
      <c r="A20" s="21" t="s">
        <v>40</v>
      </c>
      <c r="B20" s="22" t="s">
        <v>27</v>
      </c>
      <c r="C20" s="22" t="s">
        <v>28</v>
      </c>
      <c r="D20" s="23"/>
      <c r="E20" s="26" t="n">
        <f>554</f>
        <v>554.0</v>
      </c>
      <c r="F20" s="24"/>
      <c r="G20" s="26" t="n">
        <f>633</f>
        <v>633.0</v>
      </c>
      <c r="H20" s="25"/>
      <c r="I20" s="26" t="n">
        <f>1187</f>
        <v>1187.0</v>
      </c>
      <c r="J20" s="23"/>
      <c r="K20" s="26" t="n">
        <f>45600000</f>
        <v>4.56E7</v>
      </c>
      <c r="L20" s="24"/>
      <c r="M20" s="26" t="n">
        <f>70230000</f>
        <v>7.023E7</v>
      </c>
      <c r="N20" s="25"/>
      <c r="O20" s="26" t="n">
        <f>115830000</f>
        <v>1.1583E8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str">
        <f>"－"</f>
        <v>－</v>
      </c>
      <c r="U20" s="24"/>
      <c r="V20" s="26" t="n">
        <f>115</f>
        <v>115.0</v>
      </c>
      <c r="W20" s="25"/>
      <c r="X20" s="26" t="n">
        <f>115</f>
        <v>115.0</v>
      </c>
      <c r="Y20" s="23"/>
      <c r="Z20" s="26" t="n">
        <f>2901</f>
        <v>2901.0</v>
      </c>
      <c r="AA20" s="24"/>
      <c r="AB20" s="26" t="n">
        <f>2658</f>
        <v>2658.0</v>
      </c>
      <c r="AC20" s="25"/>
      <c r="AD20" s="26" t="n">
        <f>5559</f>
        <v>5559.0</v>
      </c>
    </row>
    <row r="21">
      <c r="A21" s="21" t="s">
        <v>41</v>
      </c>
      <c r="B21" s="22" t="s">
        <v>27</v>
      </c>
      <c r="C21" s="22" t="s">
        <v>28</v>
      </c>
      <c r="D21" s="23"/>
      <c r="E21" s="26" t="n">
        <f>491</f>
        <v>491.0</v>
      </c>
      <c r="F21" s="24"/>
      <c r="G21" s="26" t="n">
        <f>423</f>
        <v>423.0</v>
      </c>
      <c r="H21" s="25"/>
      <c r="I21" s="26" t="n">
        <f>914</f>
        <v>914.0</v>
      </c>
      <c r="J21" s="23"/>
      <c r="K21" s="26" t="n">
        <f>37722500</f>
        <v>3.77225E7</v>
      </c>
      <c r="L21" s="24"/>
      <c r="M21" s="26" t="n">
        <f>44380000</f>
        <v>4.438E7</v>
      </c>
      <c r="N21" s="25"/>
      <c r="O21" s="26" t="n">
        <f>82102500</f>
        <v>8.21025E7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n">
        <f>10</f>
        <v>10.0</v>
      </c>
      <c r="U21" s="24"/>
      <c r="V21" s="26" t="n">
        <f>2</f>
        <v>2.0</v>
      </c>
      <c r="W21" s="25"/>
      <c r="X21" s="26" t="n">
        <f>12</f>
        <v>12.0</v>
      </c>
      <c r="Y21" s="23"/>
      <c r="Z21" s="26" t="n">
        <f>3346</f>
        <v>3346.0</v>
      </c>
      <c r="AA21" s="24"/>
      <c r="AB21" s="26" t="n">
        <f>2914</f>
        <v>2914.0</v>
      </c>
      <c r="AC21" s="25"/>
      <c r="AD21" s="26" t="n">
        <f>6260</f>
        <v>6260.0</v>
      </c>
    </row>
    <row r="22">
      <c r="A22" s="21" t="s">
        <v>42</v>
      </c>
      <c r="B22" s="22" t="s">
        <v>27</v>
      </c>
      <c r="C22" s="22" t="s">
        <v>28</v>
      </c>
      <c r="D22" s="23"/>
      <c r="E22" s="26"/>
      <c r="F22" s="24"/>
      <c r="G22" s="26"/>
      <c r="H22" s="25"/>
      <c r="I22" s="26"/>
      <c r="J22" s="23"/>
      <c r="K22" s="26"/>
      <c r="L22" s="24"/>
      <c r="M22" s="26"/>
      <c r="N22" s="25"/>
      <c r="O22" s="26"/>
      <c r="P22" s="27"/>
      <c r="Q22" s="28"/>
      <c r="R22" s="29"/>
      <c r="S22" s="23"/>
      <c r="T22" s="26"/>
      <c r="U22" s="24"/>
      <c r="V22" s="26"/>
      <c r="W22" s="25"/>
      <c r="X22" s="26"/>
      <c r="Y22" s="23"/>
      <c r="Z22" s="26"/>
      <c r="AA22" s="24"/>
      <c r="AB22" s="26"/>
      <c r="AC22" s="25"/>
      <c r="AD22" s="26"/>
    </row>
    <row r="23">
      <c r="A23" s="21" t="s">
        <v>43</v>
      </c>
      <c r="B23" s="22" t="s">
        <v>27</v>
      </c>
      <c r="C23" s="22" t="s">
        <v>28</v>
      </c>
      <c r="D23" s="23"/>
      <c r="E23" s="26"/>
      <c r="F23" s="24"/>
      <c r="G23" s="26"/>
      <c r="H23" s="25"/>
      <c r="I23" s="26"/>
      <c r="J23" s="23"/>
      <c r="K23" s="26"/>
      <c r="L23" s="24"/>
      <c r="M23" s="26"/>
      <c r="N23" s="25"/>
      <c r="O23" s="26"/>
      <c r="P23" s="27"/>
      <c r="Q23" s="28"/>
      <c r="R23" s="29"/>
      <c r="S23" s="23"/>
      <c r="T23" s="26"/>
      <c r="U23" s="24"/>
      <c r="V23" s="26"/>
      <c r="W23" s="25"/>
      <c r="X23" s="26"/>
      <c r="Y23" s="23"/>
      <c r="Z23" s="26"/>
      <c r="AA23" s="24"/>
      <c r="AB23" s="26"/>
      <c r="AC23" s="25"/>
      <c r="AD23" s="26"/>
    </row>
    <row r="24">
      <c r="A24" s="21" t="s">
        <v>44</v>
      </c>
      <c r="B24" s="22" t="s">
        <v>27</v>
      </c>
      <c r="C24" s="22" t="s">
        <v>28</v>
      </c>
      <c r="D24" s="23"/>
      <c r="E24" s="26" t="n">
        <f>176</f>
        <v>176.0</v>
      </c>
      <c r="F24" s="24"/>
      <c r="G24" s="26" t="n">
        <f>603</f>
        <v>603.0</v>
      </c>
      <c r="H24" s="25"/>
      <c r="I24" s="26" t="n">
        <f>779</f>
        <v>779.0</v>
      </c>
      <c r="J24" s="23"/>
      <c r="K24" s="26" t="n">
        <f>12040000</f>
        <v>1.204E7</v>
      </c>
      <c r="L24" s="24"/>
      <c r="M24" s="26" t="n">
        <f>63280000</f>
        <v>6.328E7</v>
      </c>
      <c r="N24" s="25"/>
      <c r="O24" s="26" t="n">
        <f>75320000</f>
        <v>7.532E7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n">
        <f>175</f>
        <v>175.0</v>
      </c>
      <c r="U24" s="24"/>
      <c r="V24" s="26" t="n">
        <f>25</f>
        <v>25.0</v>
      </c>
      <c r="W24" s="25"/>
      <c r="X24" s="26" t="n">
        <f>200</f>
        <v>200.0</v>
      </c>
      <c r="Y24" s="23"/>
      <c r="Z24" s="26" t="n">
        <f>3219</f>
        <v>3219.0</v>
      </c>
      <c r="AA24" s="24"/>
      <c r="AB24" s="26" t="n">
        <f>2847</f>
        <v>2847.0</v>
      </c>
      <c r="AC24" s="25"/>
      <c r="AD24" s="26" t="n">
        <f>6066</f>
        <v>6066.0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471</f>
        <v>471.0</v>
      </c>
      <c r="F25" s="24"/>
      <c r="G25" s="26" t="n">
        <f>640</f>
        <v>640.0</v>
      </c>
      <c r="H25" s="25"/>
      <c r="I25" s="26" t="n">
        <f>1111</f>
        <v>1111.0</v>
      </c>
      <c r="J25" s="23"/>
      <c r="K25" s="26" t="n">
        <f>45810000</f>
        <v>4.581E7</v>
      </c>
      <c r="L25" s="24"/>
      <c r="M25" s="26" t="n">
        <f>62580000</f>
        <v>6.258E7</v>
      </c>
      <c r="N25" s="25"/>
      <c r="O25" s="26" t="n">
        <f>108390000</f>
        <v>1.0839E8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n">
        <f>50</f>
        <v>50.0</v>
      </c>
      <c r="W25" s="25"/>
      <c r="X25" s="26" t="n">
        <f>50</f>
        <v>50.0</v>
      </c>
      <c r="Y25" s="23"/>
      <c r="Z25" s="26" t="n">
        <f>3384</f>
        <v>3384.0</v>
      </c>
      <c r="AA25" s="24"/>
      <c r="AB25" s="26" t="n">
        <f>3061</f>
        <v>3061.0</v>
      </c>
      <c r="AC25" s="25"/>
      <c r="AD25" s="26" t="n">
        <f>6445</f>
        <v>6445.0</v>
      </c>
    </row>
    <row r="26">
      <c r="A26" s="21" t="s">
        <v>46</v>
      </c>
      <c r="B26" s="22" t="s">
        <v>27</v>
      </c>
      <c r="C26" s="22" t="s">
        <v>28</v>
      </c>
      <c r="D26" s="23"/>
      <c r="E26" s="26" t="n">
        <f>151</f>
        <v>151.0</v>
      </c>
      <c r="F26" s="24"/>
      <c r="G26" s="26" t="n">
        <f>174</f>
        <v>174.0</v>
      </c>
      <c r="H26" s="25"/>
      <c r="I26" s="26" t="n">
        <f>325</f>
        <v>325.0</v>
      </c>
      <c r="J26" s="23"/>
      <c r="K26" s="26" t="n">
        <f>17840000</f>
        <v>1.784E7</v>
      </c>
      <c r="L26" s="24"/>
      <c r="M26" s="26" t="n">
        <f>23380000</f>
        <v>2.338E7</v>
      </c>
      <c r="N26" s="25"/>
      <c r="O26" s="26" t="n">
        <f>41220000</f>
        <v>4.122E7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3422</f>
        <v>3422.0</v>
      </c>
      <c r="AA26" s="24"/>
      <c r="AB26" s="26" t="n">
        <f>3147</f>
        <v>3147.0</v>
      </c>
      <c r="AC26" s="25"/>
      <c r="AD26" s="26" t="n">
        <f>6569</f>
        <v>6569.0</v>
      </c>
    </row>
    <row r="27">
      <c r="A27" s="21" t="s">
        <v>47</v>
      </c>
      <c r="B27" s="22" t="s">
        <v>27</v>
      </c>
      <c r="C27" s="22" t="s">
        <v>28</v>
      </c>
      <c r="D27" s="23"/>
      <c r="E27" s="26" t="n">
        <f>377</f>
        <v>377.0</v>
      </c>
      <c r="F27" s="24"/>
      <c r="G27" s="26" t="n">
        <f>269</f>
        <v>269.0</v>
      </c>
      <c r="H27" s="25"/>
      <c r="I27" s="26" t="n">
        <f>646</f>
        <v>646.0</v>
      </c>
      <c r="J27" s="23"/>
      <c r="K27" s="26" t="n">
        <f>29490000</f>
        <v>2.949E7</v>
      </c>
      <c r="L27" s="24"/>
      <c r="M27" s="26" t="n">
        <f>18270000</f>
        <v>1.827E7</v>
      </c>
      <c r="N27" s="25"/>
      <c r="O27" s="26" t="n">
        <f>47760000</f>
        <v>4.776E7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3537</f>
        <v>3537.0</v>
      </c>
      <c r="AA27" s="24"/>
      <c r="AB27" s="26" t="n">
        <f>3231</f>
        <v>3231.0</v>
      </c>
      <c r="AC27" s="25"/>
      <c r="AD27" s="26" t="n">
        <f>6768</f>
        <v>6768.0</v>
      </c>
    </row>
    <row r="28">
      <c r="A28" s="21" t="s">
        <v>48</v>
      </c>
      <c r="B28" s="22" t="s">
        <v>27</v>
      </c>
      <c r="C28" s="22" t="s">
        <v>28</v>
      </c>
      <c r="D28" s="23"/>
      <c r="E28" s="26" t="n">
        <f>158</f>
        <v>158.0</v>
      </c>
      <c r="F28" s="24"/>
      <c r="G28" s="26" t="n">
        <f>486</f>
        <v>486.0</v>
      </c>
      <c r="H28" s="25"/>
      <c r="I28" s="26" t="n">
        <f>644</f>
        <v>644.0</v>
      </c>
      <c r="J28" s="23"/>
      <c r="K28" s="26" t="n">
        <f>6110000</f>
        <v>6110000.0</v>
      </c>
      <c r="L28" s="24"/>
      <c r="M28" s="26" t="n">
        <f>16720000</f>
        <v>1.672E7</v>
      </c>
      <c r="N28" s="25"/>
      <c r="O28" s="26" t="n">
        <f>22830000</f>
        <v>2.283E7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3574</f>
        <v>3574.0</v>
      </c>
      <c r="AA28" s="24"/>
      <c r="AB28" s="26" t="n">
        <f>3408</f>
        <v>3408.0</v>
      </c>
      <c r="AC28" s="25"/>
      <c r="AD28" s="26" t="n">
        <f>6982</f>
        <v>6982.0</v>
      </c>
    </row>
    <row r="29">
      <c r="A29" s="21" t="s">
        <v>49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50</v>
      </c>
      <c r="B30" s="22" t="s">
        <v>27</v>
      </c>
      <c r="C30" s="22" t="s">
        <v>28</v>
      </c>
      <c r="D30" s="23"/>
      <c r="E30" s="26"/>
      <c r="F30" s="24"/>
      <c r="G30" s="26"/>
      <c r="H30" s="25"/>
      <c r="I30" s="26"/>
      <c r="J30" s="23"/>
      <c r="K30" s="26"/>
      <c r="L30" s="24"/>
      <c r="M30" s="26"/>
      <c r="N30" s="25"/>
      <c r="O30" s="26"/>
      <c r="P30" s="27"/>
      <c r="Q30" s="28"/>
      <c r="R30" s="29"/>
      <c r="S30" s="23"/>
      <c r="T30" s="26"/>
      <c r="U30" s="24"/>
      <c r="V30" s="26"/>
      <c r="W30" s="25"/>
      <c r="X30" s="26"/>
      <c r="Y30" s="23"/>
      <c r="Z30" s="26"/>
      <c r="AA30" s="24"/>
      <c r="AB30" s="26"/>
      <c r="AC30" s="25"/>
      <c r="AD30" s="26"/>
    </row>
    <row r="31">
      <c r="A31" s="21" t="s">
        <v>51</v>
      </c>
      <c r="B31" s="22" t="s">
        <v>27</v>
      </c>
      <c r="C31" s="22" t="s">
        <v>28</v>
      </c>
      <c r="D31" s="23"/>
      <c r="E31" s="26" t="n">
        <f>81</f>
        <v>81.0</v>
      </c>
      <c r="F31" s="24"/>
      <c r="G31" s="26" t="n">
        <f>166</f>
        <v>166.0</v>
      </c>
      <c r="H31" s="25"/>
      <c r="I31" s="26" t="n">
        <f>247</f>
        <v>247.0</v>
      </c>
      <c r="J31" s="23"/>
      <c r="K31" s="26" t="n">
        <f>8970000</f>
        <v>8970000.0</v>
      </c>
      <c r="L31" s="24"/>
      <c r="M31" s="26" t="n">
        <f>23840000</f>
        <v>2.384E7</v>
      </c>
      <c r="N31" s="25"/>
      <c r="O31" s="26" t="n">
        <f>32810000</f>
        <v>3.281E7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3600</f>
        <v>3600.0</v>
      </c>
      <c r="AA31" s="24"/>
      <c r="AB31" s="26" t="n">
        <f>3447</f>
        <v>3447.0</v>
      </c>
      <c r="AC31" s="25"/>
      <c r="AD31" s="26" t="n">
        <f>7047</f>
        <v>7047.0</v>
      </c>
    </row>
    <row r="32">
      <c r="A32" s="21" t="s">
        <v>52</v>
      </c>
      <c r="B32" s="22" t="s">
        <v>27</v>
      </c>
      <c r="C32" s="22" t="s">
        <v>28</v>
      </c>
      <c r="D32" s="23"/>
      <c r="E32" s="26" t="n">
        <f>335</f>
        <v>335.0</v>
      </c>
      <c r="F32" s="24"/>
      <c r="G32" s="26" t="n">
        <f>538</f>
        <v>538.0</v>
      </c>
      <c r="H32" s="25"/>
      <c r="I32" s="26" t="n">
        <f>873</f>
        <v>873.0</v>
      </c>
      <c r="J32" s="23"/>
      <c r="K32" s="26" t="n">
        <f>34660000</f>
        <v>3.466E7</v>
      </c>
      <c r="L32" s="24"/>
      <c r="M32" s="26" t="n">
        <f>72070000</f>
        <v>7.207E7</v>
      </c>
      <c r="N32" s="25"/>
      <c r="O32" s="26" t="n">
        <f>106730000</f>
        <v>1.0673E8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n">
        <f>45</f>
        <v>45.0</v>
      </c>
      <c r="W32" s="25"/>
      <c r="X32" s="26" t="n">
        <f>45</f>
        <v>45.0</v>
      </c>
      <c r="Y32" s="23"/>
      <c r="Z32" s="26" t="n">
        <f>3662</f>
        <v>3662.0</v>
      </c>
      <c r="AA32" s="24"/>
      <c r="AB32" s="26" t="n">
        <f>3547</f>
        <v>3547.0</v>
      </c>
      <c r="AC32" s="25"/>
      <c r="AD32" s="26" t="n">
        <f>7209</f>
        <v>7209.0</v>
      </c>
    </row>
    <row r="33">
      <c r="A33" s="21" t="s">
        <v>53</v>
      </c>
      <c r="B33" s="22" t="s">
        <v>27</v>
      </c>
      <c r="C33" s="22" t="s">
        <v>28</v>
      </c>
      <c r="D33" s="23"/>
      <c r="E33" s="26" t="n">
        <f>256</f>
        <v>256.0</v>
      </c>
      <c r="F33" s="24"/>
      <c r="G33" s="26" t="n">
        <f>664</f>
        <v>664.0</v>
      </c>
      <c r="H33" s="25"/>
      <c r="I33" s="26" t="n">
        <f>920</f>
        <v>920.0</v>
      </c>
      <c r="J33" s="23"/>
      <c r="K33" s="26" t="n">
        <f>16220000</f>
        <v>1.622E7</v>
      </c>
      <c r="L33" s="24"/>
      <c r="M33" s="26" t="n">
        <f>57590000</f>
        <v>5.759E7</v>
      </c>
      <c r="N33" s="25"/>
      <c r="O33" s="26" t="n">
        <f>73810000</f>
        <v>7.381E7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n">
        <f>50</f>
        <v>50.0</v>
      </c>
      <c r="U33" s="24" t="s">
        <v>33</v>
      </c>
      <c r="V33" s="26" t="n">
        <f>900</f>
        <v>900.0</v>
      </c>
      <c r="W33" s="25" t="s">
        <v>33</v>
      </c>
      <c r="X33" s="26" t="n">
        <f>950</f>
        <v>950.0</v>
      </c>
      <c r="Y33" s="23"/>
      <c r="Z33" s="26" t="n">
        <f>3787</f>
        <v>3787.0</v>
      </c>
      <c r="AA33" s="24"/>
      <c r="AB33" s="26" t="n">
        <f>3958</f>
        <v>3958.0</v>
      </c>
      <c r="AC33" s="25"/>
      <c r="AD33" s="26" t="n">
        <f>7745</f>
        <v>7745.0</v>
      </c>
    </row>
    <row r="34">
      <c r="A34" s="21" t="s">
        <v>54</v>
      </c>
      <c r="B34" s="22" t="s">
        <v>27</v>
      </c>
      <c r="C34" s="22" t="s">
        <v>28</v>
      </c>
      <c r="D34" s="23" t="s">
        <v>29</v>
      </c>
      <c r="E34" s="26" t="n">
        <f>56</f>
        <v>56.0</v>
      </c>
      <c r="F34" s="24"/>
      <c r="G34" s="26" t="n">
        <f>155</f>
        <v>155.0</v>
      </c>
      <c r="H34" s="25" t="s">
        <v>29</v>
      </c>
      <c r="I34" s="26" t="n">
        <f>211</f>
        <v>211.0</v>
      </c>
      <c r="J34" s="23" t="s">
        <v>29</v>
      </c>
      <c r="K34" s="26" t="n">
        <f>4810000</f>
        <v>4810000.0</v>
      </c>
      <c r="L34" s="24"/>
      <c r="M34" s="26" t="n">
        <f>11450000</f>
        <v>1.145E7</v>
      </c>
      <c r="N34" s="25" t="s">
        <v>29</v>
      </c>
      <c r="O34" s="26" t="n">
        <f>16260000</f>
        <v>1.626E7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3806</f>
        <v>3806.0</v>
      </c>
      <c r="AA34" s="24"/>
      <c r="AB34" s="26" t="n">
        <f>3858</f>
        <v>3858.0</v>
      </c>
      <c r="AC34" s="25"/>
      <c r="AD34" s="26" t="n">
        <f>7664</f>
        <v>7664.0</v>
      </c>
    </row>
    <row r="35">
      <c r="A35" s="21" t="s">
        <v>55</v>
      </c>
      <c r="B35" s="22" t="s">
        <v>27</v>
      </c>
      <c r="C35" s="22" t="s">
        <v>28</v>
      </c>
      <c r="D35" s="23"/>
      <c r="E35" s="26" t="n">
        <f>607</f>
        <v>607.0</v>
      </c>
      <c r="F35" s="24"/>
      <c r="G35" s="26" t="n">
        <f>493</f>
        <v>493.0</v>
      </c>
      <c r="H35" s="25"/>
      <c r="I35" s="26" t="n">
        <f>1100</f>
        <v>1100.0</v>
      </c>
      <c r="J35" s="23"/>
      <c r="K35" s="26" t="n">
        <f>29700000</f>
        <v>2.97E7</v>
      </c>
      <c r="L35" s="24"/>
      <c r="M35" s="26" t="n">
        <f>25370000</f>
        <v>2.537E7</v>
      </c>
      <c r="N35" s="25"/>
      <c r="O35" s="26" t="n">
        <f>55070000</f>
        <v>5.507E7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n">
        <f>25</f>
        <v>25.0</v>
      </c>
      <c r="U35" s="24"/>
      <c r="V35" s="26" t="str">
        <f>"－"</f>
        <v>－</v>
      </c>
      <c r="W35" s="25"/>
      <c r="X35" s="26" t="n">
        <f>25</f>
        <v>25.0</v>
      </c>
      <c r="Y35" s="23"/>
      <c r="Z35" s="26" t="n">
        <f>4044</f>
        <v>4044.0</v>
      </c>
      <c r="AA35" s="24"/>
      <c r="AB35" s="26" t="n">
        <f>3915</f>
        <v>3915.0</v>
      </c>
      <c r="AC35" s="25"/>
      <c r="AD35" s="26" t="n">
        <f>7959</f>
        <v>7959.0</v>
      </c>
    </row>
    <row r="36">
      <c r="A36" s="21" t="s">
        <v>56</v>
      </c>
      <c r="B36" s="22" t="s">
        <v>27</v>
      </c>
      <c r="C36" s="22" t="s">
        <v>28</v>
      </c>
      <c r="D36" s="23"/>
      <c r="E36" s="26"/>
      <c r="F36" s="24"/>
      <c r="G36" s="26"/>
      <c r="H36" s="25"/>
      <c r="I36" s="26"/>
      <c r="J36" s="23"/>
      <c r="K36" s="26"/>
      <c r="L36" s="24"/>
      <c r="M36" s="26"/>
      <c r="N36" s="25"/>
      <c r="O36" s="26"/>
      <c r="P36" s="27"/>
      <c r="Q36" s="28"/>
      <c r="R36" s="29"/>
      <c r="S36" s="23"/>
      <c r="T36" s="26"/>
      <c r="U36" s="24"/>
      <c r="V36" s="26"/>
      <c r="W36" s="25"/>
      <c r="X36" s="26"/>
      <c r="Y36" s="23"/>
      <c r="Z36" s="26"/>
      <c r="AA36" s="24"/>
      <c r="AB36" s="26"/>
      <c r="AC36" s="25"/>
      <c r="AD36" s="26"/>
    </row>
    <row r="37">
      <c r="A37" s="21" t="s">
        <v>57</v>
      </c>
      <c r="B37" s="22" t="s">
        <v>27</v>
      </c>
      <c r="C37" s="22" t="s">
        <v>28</v>
      </c>
      <c r="D37" s="23"/>
      <c r="E37" s="26"/>
      <c r="F37" s="24"/>
      <c r="G37" s="26"/>
      <c r="H37" s="25"/>
      <c r="I37" s="26"/>
      <c r="J37" s="23"/>
      <c r="K37" s="26"/>
      <c r="L37" s="24"/>
      <c r="M37" s="26"/>
      <c r="N37" s="25"/>
      <c r="O37" s="26"/>
      <c r="P37" s="27"/>
      <c r="Q37" s="28"/>
      <c r="R37" s="29"/>
      <c r="S37" s="23"/>
      <c r="T37" s="26"/>
      <c r="U37" s="24"/>
      <c r="V37" s="26"/>
      <c r="W37" s="25"/>
      <c r="X37" s="26"/>
      <c r="Y37" s="23"/>
      <c r="Z37" s="26"/>
      <c r="AA37" s="24"/>
      <c r="AB37" s="26"/>
      <c r="AC37" s="25"/>
      <c r="AD37" s="26"/>
    </row>
    <row r="38">
      <c r="A38" s="21" t="s">
        <v>58</v>
      </c>
      <c r="B38" s="22" t="s">
        <v>27</v>
      </c>
      <c r="C38" s="22" t="s">
        <v>28</v>
      </c>
      <c r="D38" s="23"/>
      <c r="E38" s="26" t="n">
        <f>257</f>
        <v>257.0</v>
      </c>
      <c r="F38" s="24"/>
      <c r="G38" s="26" t="n">
        <f>167</f>
        <v>167.0</v>
      </c>
      <c r="H38" s="25"/>
      <c r="I38" s="26" t="n">
        <f>424</f>
        <v>424.0</v>
      </c>
      <c r="J38" s="23"/>
      <c r="K38" s="26" t="n">
        <f>21450000</f>
        <v>2.145E7</v>
      </c>
      <c r="L38" s="24" t="s">
        <v>29</v>
      </c>
      <c r="M38" s="26" t="n">
        <f>6220000</f>
        <v>6220000.0</v>
      </c>
      <c r="N38" s="25"/>
      <c r="O38" s="26" t="n">
        <f>27670000</f>
        <v>2.767E7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 t="s">
        <v>33</v>
      </c>
      <c r="Z38" s="26" t="n">
        <f>4195</f>
        <v>4195.0</v>
      </c>
      <c r="AA38" s="24" t="s">
        <v>33</v>
      </c>
      <c r="AB38" s="26" t="n">
        <f>3994</f>
        <v>3994.0</v>
      </c>
      <c r="AC38" s="25" t="s">
        <v>33</v>
      </c>
      <c r="AD38" s="26" t="n">
        <f>8189</f>
        <v>8189.0</v>
      </c>
    </row>
    <row r="39">
      <c r="A39" s="21" t="s">
        <v>59</v>
      </c>
      <c r="B39" s="22" t="s">
        <v>27</v>
      </c>
      <c r="C39" s="22" t="s">
        <v>28</v>
      </c>
      <c r="D39" s="23" t="s">
        <v>33</v>
      </c>
      <c r="E39" s="26" t="n">
        <f>932</f>
        <v>932.0</v>
      </c>
      <c r="F39" s="24" t="s">
        <v>33</v>
      </c>
      <c r="G39" s="26" t="n">
        <f>1109</f>
        <v>1109.0</v>
      </c>
      <c r="H39" s="25" t="s">
        <v>33</v>
      </c>
      <c r="I39" s="26" t="n">
        <f>2041</f>
        <v>2041.0</v>
      </c>
      <c r="J39" s="23"/>
      <c r="K39" s="26" t="n">
        <f>98360000</f>
        <v>9.836E7</v>
      </c>
      <c r="L39" s="24" t="s">
        <v>33</v>
      </c>
      <c r="M39" s="26" t="n">
        <f>124485000</f>
        <v>1.24485E8</v>
      </c>
      <c r="N39" s="25" t="s">
        <v>33</v>
      </c>
      <c r="O39" s="26" t="n">
        <f>222845000</f>
        <v>2.22845E8</v>
      </c>
      <c r="P39" s="27" t="n">
        <f>1108</f>
        <v>1108.0</v>
      </c>
      <c r="Q39" s="28" t="n">
        <f>30</f>
        <v>30.0</v>
      </c>
      <c r="R39" s="29" t="n">
        <f>1138</f>
        <v>1138.0</v>
      </c>
      <c r="S39" s="23"/>
      <c r="T39" s="26" t="str">
        <f>"－"</f>
        <v>－</v>
      </c>
      <c r="U39" s="24"/>
      <c r="V39" s="26" t="n">
        <f>400</f>
        <v>400.0</v>
      </c>
      <c r="W39" s="25"/>
      <c r="X39" s="26" t="n">
        <f>400</f>
        <v>400.0</v>
      </c>
      <c r="Y39" s="23"/>
      <c r="Z39" s="26" t="n">
        <f>1273</f>
        <v>1273.0</v>
      </c>
      <c r="AA39" s="24" t="s">
        <v>29</v>
      </c>
      <c r="AB39" s="26" t="n">
        <f>1223</f>
        <v>1223.0</v>
      </c>
      <c r="AC39" s="25"/>
      <c r="AD39" s="26" t="n">
        <f>2496</f>
        <v>2496.0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2019-03-19T11:56:40Z</dcterms:modified>
</cp:coreProperties>
</file>