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<sst xmlns="http://schemas.openxmlformats.org/spreadsheetml/2006/main" count="173" uniqueCount="61">
  <si>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</si>
  <si>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</si>
  <si>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</si>
  <si>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</si>
  <si>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</si>
  <si>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</si>
  <si>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</si>
  <si>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</si>
  <si>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</si>
  <si>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</si>
  <si>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</si>
  <si>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</si>
  <si>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</si>
  <si>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</si>
  <si>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</si>
  <si>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</si>
  <si>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</si>
  <si>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</si>
  <si>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</si>
  <si>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</si>
  <si>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</si>
  <si>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</si>
  <si>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</si>
  <si>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</si>
  <si>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</si>
  <si>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</si>
  <si>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8.1</t>
  </si>
  <si>
    <t>長期国債先物オプション</t>
  </si>
  <si>
    <t>Options on 10-year JGB Futures</t>
  </si>
  <si>
    <t>2</t>
  </si>
  <si>
    <t>3</t>
  </si>
  <si>
    <t>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</si>
  <si>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</si>
  <si>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</si>
  <si>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</si>
  <si>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</si>
  <si>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</si>
  <si>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</si>
  <si>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</si>
  <si>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</si>
  <si>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</si>
  <si>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◎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</si>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</sst>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/>
      <c r="F10" s="24"/>
      <c r="G10" s="26"/>
      <c r="H10" s="25"/>
      <c r="I10" s="26"/>
      <c r="J10" s="23"/>
      <c r="K10" s="26"/>
      <c r="L10" s="24"/>
      <c r="M10" s="26"/>
      <c r="N10" s="25"/>
      <c r="O10" s="26"/>
      <c r="P10" s="27"/>
      <c r="Q10" s="28"/>
      <c r="R10" s="29"/>
      <c r="S10" s="23"/>
      <c r="T10" s="26"/>
      <c r="U10" s="24"/>
      <c r="V10" s="26"/>
      <c r="W10" s="25"/>
      <c r="X10" s="26"/>
      <c r="Y10" s="23"/>
      <c r="Z10" s="26"/>
      <c r="AA10" s="24"/>
      <c r="AB10" s="26"/>
      <c r="AC10" s="25"/>
      <c r="AD10" s="26"/>
    </row>
    <row r="11">
      <c r="A11" s="21" t="s">
        <v>29</v>
      </c>
      <c r="B11" s="22" t="s">
        <v>27</v>
      </c>
      <c r="C11" s="22" t="s">
        <v>28</v>
      </c>
      <c r="D11" s="23"/>
      <c r="E11" s="26"/>
      <c r="F11" s="24"/>
      <c r="G11" s="26"/>
      <c r="H11" s="25"/>
      <c r="I11" s="26"/>
      <c r="J11" s="23"/>
      <c r="K11" s="26"/>
      <c r="L11" s="24"/>
      <c r="M11" s="26"/>
      <c r="N11" s="25"/>
      <c r="O11" s="26"/>
      <c r="P11" s="27"/>
      <c r="Q11" s="28"/>
      <c r="R11" s="29"/>
      <c r="S11" s="23"/>
      <c r="T11" s="26"/>
      <c r="U11" s="24"/>
      <c r="V11" s="26"/>
      <c r="W11" s="25"/>
      <c r="X11" s="26"/>
      <c r="Y11" s="23"/>
      <c r="Z11" s="26"/>
      <c r="AA11" s="24"/>
      <c r="AB11" s="26"/>
      <c r="AC11" s="25"/>
      <c r="AD11" s="26"/>
    </row>
    <row r="12">
      <c r="A12" s="21" t="s">
        <v>30</v>
      </c>
      <c r="B12" s="22" t="s">
        <v>27</v>
      </c>
      <c r="C12" s="22" t="s">
        <v>28</v>
      </c>
      <c r="D12" s="23"/>
      <c r="E12" s="26" t="n">
        <f>877</f>
        <v>877.0</v>
      </c>
      <c r="F12" s="24"/>
      <c r="G12" s="26" t="n">
        <f>571</f>
        <v>571.0</v>
      </c>
      <c r="H12" s="25"/>
      <c r="I12" s="26" t="n">
        <f>1448</f>
        <v>1448.0</v>
      </c>
      <c r="J12" s="23"/>
      <c r="K12" s="26" t="n">
        <f>99460000</f>
        <v>9.946E7</v>
      </c>
      <c r="L12" s="24"/>
      <c r="M12" s="26" t="n">
        <f>56110000</f>
        <v>5.611E7</v>
      </c>
      <c r="N12" s="25"/>
      <c r="O12" s="26" t="n">
        <f>155570000</f>
        <v>1.5557E8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 t="s">
        <v>31</v>
      </c>
      <c r="T12" s="26" t="str">
        <f>"－"</f>
        <v>－</v>
      </c>
      <c r="U12" s="24"/>
      <c r="V12" s="26" t="n">
        <f>400</f>
        <v>400.0</v>
      </c>
      <c r="W12" s="25"/>
      <c r="X12" s="26" t="n">
        <f>400</f>
        <v>400.0</v>
      </c>
      <c r="Y12" s="23"/>
      <c r="Z12" s="26" t="n">
        <f>2359</f>
        <v>2359.0</v>
      </c>
      <c r="AA12" s="24" t="s">
        <v>31</v>
      </c>
      <c r="AB12" s="26" t="n">
        <f>1869</f>
        <v>1869.0</v>
      </c>
      <c r="AC12" s="25"/>
      <c r="AD12" s="26" t="n">
        <f>4228</f>
        <v>4228.0</v>
      </c>
    </row>
    <row r="13">
      <c r="A13" s="21" t="s">
        <v>32</v>
      </c>
      <c r="B13" s="22" t="s">
        <v>27</v>
      </c>
      <c r="C13" s="22" t="s">
        <v>28</v>
      </c>
      <c r="D13" s="23"/>
      <c r="E13" s="26" t="n">
        <f>374</f>
        <v>374.0</v>
      </c>
      <c r="F13" s="24"/>
      <c r="G13" s="26" t="n">
        <f>443</f>
        <v>443.0</v>
      </c>
      <c r="H13" s="25"/>
      <c r="I13" s="26" t="n">
        <f>817</f>
        <v>817.0</v>
      </c>
      <c r="J13" s="23"/>
      <c r="K13" s="26" t="n">
        <f>58310000</f>
        <v>5.831E7</v>
      </c>
      <c r="L13" s="24"/>
      <c r="M13" s="26" t="n">
        <f>48290000</f>
        <v>4.829E7</v>
      </c>
      <c r="N13" s="25"/>
      <c r="O13" s="26" t="n">
        <f>106600000</f>
        <v>1.066E8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n">
        <f>2</f>
        <v>2.0</v>
      </c>
      <c r="W13" s="25"/>
      <c r="X13" s="26" t="n">
        <f>2</f>
        <v>2.0</v>
      </c>
      <c r="Y13" s="23"/>
      <c r="Z13" s="26" t="n">
        <f>2575</f>
        <v>2575.0</v>
      </c>
      <c r="AA13" s="24"/>
      <c r="AB13" s="26" t="n">
        <f>2003</f>
        <v>2003.0</v>
      </c>
      <c r="AC13" s="25"/>
      <c r="AD13" s="26" t="n">
        <f>4578</f>
        <v>4578.0</v>
      </c>
    </row>
    <row r="14">
      <c r="A14" s="21" t="s">
        <v>33</v>
      </c>
      <c r="B14" s="22" t="s">
        <v>27</v>
      </c>
      <c r="C14" s="22" t="s">
        <v>28</v>
      </c>
      <c r="D14" s="23"/>
      <c r="E14" s="26" t="n">
        <f>632</f>
        <v>632.0</v>
      </c>
      <c r="F14" s="24"/>
      <c r="G14" s="26" t="n">
        <f>1304</f>
        <v>1304.0</v>
      </c>
      <c r="H14" s="25"/>
      <c r="I14" s="26" t="n">
        <f>1936</f>
        <v>1936.0</v>
      </c>
      <c r="J14" s="23"/>
      <c r="K14" s="26" t="n">
        <f>69250000</f>
        <v>6.925E7</v>
      </c>
      <c r="L14" s="24"/>
      <c r="M14" s="26" t="n">
        <f>189795000</f>
        <v>1.89795E8</v>
      </c>
      <c r="N14" s="25"/>
      <c r="O14" s="26" t="n">
        <f>259045000</f>
        <v>2.59045E8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200</f>
        <v>200.0</v>
      </c>
      <c r="U14" s="24"/>
      <c r="V14" s="26" t="n">
        <f>150</f>
        <v>150.0</v>
      </c>
      <c r="W14" s="25"/>
      <c r="X14" s="26" t="n">
        <f>350</f>
        <v>350.0</v>
      </c>
      <c r="Y14" s="23"/>
      <c r="Z14" s="26" t="n">
        <f>2894</f>
        <v>2894.0</v>
      </c>
      <c r="AA14" s="24"/>
      <c r="AB14" s="26" t="n">
        <f>2929</f>
        <v>2929.0</v>
      </c>
      <c r="AC14" s="25"/>
      <c r="AD14" s="26" t="n">
        <f>5823</f>
        <v>5823.0</v>
      </c>
    </row>
    <row r="15">
      <c r="A15" s="21" t="s">
        <v>34</v>
      </c>
      <c r="B15" s="22" t="s">
        <v>27</v>
      </c>
      <c r="C15" s="22" t="s">
        <v>28</v>
      </c>
      <c r="D15" s="23"/>
      <c r="E15" s="26" t="n">
        <f>460</f>
        <v>460.0</v>
      </c>
      <c r="F15" s="24"/>
      <c r="G15" s="26" t="n">
        <f>422</f>
        <v>422.0</v>
      </c>
      <c r="H15" s="25"/>
      <c r="I15" s="26" t="n">
        <f>882</f>
        <v>882.0</v>
      </c>
      <c r="J15" s="23"/>
      <c r="K15" s="26" t="n">
        <f>56250000</f>
        <v>5.625E7</v>
      </c>
      <c r="L15" s="24"/>
      <c r="M15" s="26" t="n">
        <f>60410000</f>
        <v>6.041E7</v>
      </c>
      <c r="N15" s="25"/>
      <c r="O15" s="26" t="n">
        <f>116660000</f>
        <v>1.1666E8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n">
        <f>175</f>
        <v>175.0</v>
      </c>
      <c r="W15" s="25"/>
      <c r="X15" s="26" t="n">
        <f>175</f>
        <v>175.0</v>
      </c>
      <c r="Y15" s="23"/>
      <c r="Z15" s="26" t="n">
        <f>3003</f>
        <v>3003.0</v>
      </c>
      <c r="AA15" s="24"/>
      <c r="AB15" s="26" t="n">
        <f>2961</f>
        <v>2961.0</v>
      </c>
      <c r="AC15" s="25"/>
      <c r="AD15" s="26" t="n">
        <f>5964</f>
        <v>5964.0</v>
      </c>
    </row>
    <row r="16">
      <c r="A16" s="21" t="s">
        <v>35</v>
      </c>
      <c r="B16" s="22" t="s">
        <v>27</v>
      </c>
      <c r="C16" s="22" t="s">
        <v>28</v>
      </c>
      <c r="D16" s="23"/>
      <c r="E16" s="26" t="n">
        <f>469</f>
        <v>469.0</v>
      </c>
      <c r="F16" s="24"/>
      <c r="G16" s="26" t="n">
        <f>371</f>
        <v>371.0</v>
      </c>
      <c r="H16" s="25"/>
      <c r="I16" s="26" t="n">
        <f>840</f>
        <v>840.0</v>
      </c>
      <c r="J16" s="23"/>
      <c r="K16" s="26" t="n">
        <f>37310000</f>
        <v>3.731E7</v>
      </c>
      <c r="L16" s="24"/>
      <c r="M16" s="26" t="n">
        <f>31300000</f>
        <v>3.13E7</v>
      </c>
      <c r="N16" s="25"/>
      <c r="O16" s="26" t="n">
        <f>68610000</f>
        <v>6.861E7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 t="s">
        <v>31</v>
      </c>
      <c r="V16" s="26" t="str">
        <f>"－"</f>
        <v>－</v>
      </c>
      <c r="W16" s="25" t="s">
        <v>31</v>
      </c>
      <c r="X16" s="26" t="str">
        <f>"－"</f>
        <v>－</v>
      </c>
      <c r="Y16" s="23"/>
      <c r="Z16" s="26" t="n">
        <f>3394</f>
        <v>3394.0</v>
      </c>
      <c r="AA16" s="24"/>
      <c r="AB16" s="26" t="n">
        <f>3172</f>
        <v>3172.0</v>
      </c>
      <c r="AC16" s="25"/>
      <c r="AD16" s="26" t="n">
        <f>6566</f>
        <v>6566.0</v>
      </c>
    </row>
    <row r="17">
      <c r="A17" s="21" t="s">
        <v>36</v>
      </c>
      <c r="B17" s="22" t="s">
        <v>27</v>
      </c>
      <c r="C17" s="22" t="s">
        <v>28</v>
      </c>
      <c r="D17" s="23"/>
      <c r="E17" s="26"/>
      <c r="F17" s="24"/>
      <c r="G17" s="26"/>
      <c r="H17" s="25"/>
      <c r="I17" s="26"/>
      <c r="J17" s="23"/>
      <c r="K17" s="26"/>
      <c r="L17" s="24"/>
      <c r="M17" s="26"/>
      <c r="N17" s="25"/>
      <c r="O17" s="26"/>
      <c r="P17" s="27"/>
      <c r="Q17" s="28"/>
      <c r="R17" s="29"/>
      <c r="S17" s="23"/>
      <c r="T17" s="26"/>
      <c r="U17" s="24"/>
      <c r="V17" s="26"/>
      <c r="W17" s="25"/>
      <c r="X17" s="26"/>
      <c r="Y17" s="23"/>
      <c r="Z17" s="26"/>
      <c r="AA17" s="24"/>
      <c r="AB17" s="26"/>
      <c r="AC17" s="25"/>
      <c r="AD17" s="26"/>
    </row>
    <row r="18">
      <c r="A18" s="21" t="s">
        <v>37</v>
      </c>
      <c r="B18" s="22" t="s">
        <v>27</v>
      </c>
      <c r="C18" s="22" t="s">
        <v>28</v>
      </c>
      <c r="D18" s="23"/>
      <c r="E18" s="26"/>
      <c r="F18" s="24"/>
      <c r="G18" s="26"/>
      <c r="H18" s="25"/>
      <c r="I18" s="26"/>
      <c r="J18" s="23"/>
      <c r="K18" s="26"/>
      <c r="L18" s="24"/>
      <c r="M18" s="26"/>
      <c r="N18" s="25"/>
      <c r="O18" s="26"/>
      <c r="P18" s="27"/>
      <c r="Q18" s="28"/>
      <c r="R18" s="29"/>
      <c r="S18" s="23"/>
      <c r="T18" s="26"/>
      <c r="U18" s="24"/>
      <c r="V18" s="26"/>
      <c r="W18" s="25"/>
      <c r="X18" s="26"/>
      <c r="Y18" s="23"/>
      <c r="Z18" s="26"/>
      <c r="AA18" s="24"/>
      <c r="AB18" s="26"/>
      <c r="AC18" s="25"/>
      <c r="AD18" s="26"/>
    </row>
    <row r="19">
      <c r="A19" s="21" t="s">
        <v>38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39</v>
      </c>
      <c r="B20" s="22" t="s">
        <v>27</v>
      </c>
      <c r="C20" s="22" t="s">
        <v>28</v>
      </c>
      <c r="D20" s="23"/>
      <c r="E20" s="26" t="n">
        <f>672</f>
        <v>672.0</v>
      </c>
      <c r="F20" s="24"/>
      <c r="G20" s="26" t="n">
        <f>747</f>
        <v>747.0</v>
      </c>
      <c r="H20" s="25"/>
      <c r="I20" s="26" t="n">
        <f>1419</f>
        <v>1419.0</v>
      </c>
      <c r="J20" s="23"/>
      <c r="K20" s="26" t="n">
        <f>69520000</f>
        <v>6.952E7</v>
      </c>
      <c r="L20" s="24"/>
      <c r="M20" s="26" t="n">
        <f>57527500</f>
        <v>5.75275E7</v>
      </c>
      <c r="N20" s="25"/>
      <c r="O20" s="26" t="n">
        <f>127047500</f>
        <v>1.270475E8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n">
        <f>100</f>
        <v>100.0</v>
      </c>
      <c r="U20" s="24"/>
      <c r="V20" s="26" t="n">
        <f>510</f>
        <v>510.0</v>
      </c>
      <c r="W20" s="25"/>
      <c r="X20" s="26" t="n">
        <f>610</f>
        <v>610.0</v>
      </c>
      <c r="Y20" s="23"/>
      <c r="Z20" s="26" t="n">
        <f>3650</f>
        <v>3650.0</v>
      </c>
      <c r="AA20" s="24"/>
      <c r="AB20" s="26" t="n">
        <f>3527</f>
        <v>3527.0</v>
      </c>
      <c r="AC20" s="25"/>
      <c r="AD20" s="26" t="n">
        <f>7177</f>
        <v>7177.0</v>
      </c>
    </row>
    <row r="21">
      <c r="A21" s="21" t="s">
        <v>40</v>
      </c>
      <c r="B21" s="22" t="s">
        <v>27</v>
      </c>
      <c r="C21" s="22" t="s">
        <v>28</v>
      </c>
      <c r="D21" s="23" t="s">
        <v>41</v>
      </c>
      <c r="E21" s="26" t="n">
        <f>1919</f>
        <v>1919.0</v>
      </c>
      <c r="F21" s="24" t="s">
        <v>41</v>
      </c>
      <c r="G21" s="26" t="n">
        <f>2705</f>
        <v>2705.0</v>
      </c>
      <c r="H21" s="25" t="s">
        <v>41</v>
      </c>
      <c r="I21" s="26" t="n">
        <f>4624</f>
        <v>4624.0</v>
      </c>
      <c r="J21" s="23" t="s">
        <v>41</v>
      </c>
      <c r="K21" s="26" t="n">
        <f>282240000</f>
        <v>2.8224E8</v>
      </c>
      <c r="L21" s="24" t="s">
        <v>41</v>
      </c>
      <c r="M21" s="26" t="n">
        <f>211340000</f>
        <v>2.1134E8</v>
      </c>
      <c r="N21" s="25" t="s">
        <v>41</v>
      </c>
      <c r="O21" s="26" t="n">
        <f>493580000</f>
        <v>4.9358E8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n">
        <f>196</f>
        <v>196.0</v>
      </c>
      <c r="U21" s="24"/>
      <c r="V21" s="26" t="n">
        <f>230</f>
        <v>230.0</v>
      </c>
      <c r="W21" s="25"/>
      <c r="X21" s="26" t="n">
        <f>426</f>
        <v>426.0</v>
      </c>
      <c r="Y21" s="23"/>
      <c r="Z21" s="26" t="n">
        <f>3859</f>
        <v>3859.0</v>
      </c>
      <c r="AA21" s="24"/>
      <c r="AB21" s="26" t="n">
        <f>4497</f>
        <v>4497.0</v>
      </c>
      <c r="AC21" s="25"/>
      <c r="AD21" s="26" t="n">
        <f>8356</f>
        <v>8356.0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707</f>
        <v>707.0</v>
      </c>
      <c r="F22" s="24"/>
      <c r="G22" s="26" t="n">
        <f>636</f>
        <v>636.0</v>
      </c>
      <c r="H22" s="25"/>
      <c r="I22" s="26" t="n">
        <f>1343</f>
        <v>1343.0</v>
      </c>
      <c r="J22" s="23"/>
      <c r="K22" s="26" t="n">
        <f>58910000</f>
        <v>5.891E7</v>
      </c>
      <c r="L22" s="24"/>
      <c r="M22" s="26" t="n">
        <f>46350000</f>
        <v>4.635E7</v>
      </c>
      <c r="N22" s="25"/>
      <c r="O22" s="26" t="n">
        <f>105260000</f>
        <v>1.0526E8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n">
        <f>20</f>
        <v>20.0</v>
      </c>
      <c r="U22" s="24"/>
      <c r="V22" s="26" t="n">
        <f>365</f>
        <v>365.0</v>
      </c>
      <c r="W22" s="25"/>
      <c r="X22" s="26" t="n">
        <f>385</f>
        <v>385.0</v>
      </c>
      <c r="Y22" s="23"/>
      <c r="Z22" s="26" t="n">
        <f>3973</f>
        <v>3973.0</v>
      </c>
      <c r="AA22" s="24"/>
      <c r="AB22" s="26" t="n">
        <f>4565</f>
        <v>4565.0</v>
      </c>
      <c r="AC22" s="25"/>
      <c r="AD22" s="26" t="n">
        <f>8538</f>
        <v>8538.0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426</f>
        <v>426.0</v>
      </c>
      <c r="F23" s="24"/>
      <c r="G23" s="26" t="n">
        <f>803</f>
        <v>803.0</v>
      </c>
      <c r="H23" s="25"/>
      <c r="I23" s="26" t="n">
        <f>1229</f>
        <v>1229.0</v>
      </c>
      <c r="J23" s="23"/>
      <c r="K23" s="26" t="n">
        <f>73120000</f>
        <v>7.312E7</v>
      </c>
      <c r="L23" s="24"/>
      <c r="M23" s="26" t="n">
        <f>54350000</f>
        <v>5.435E7</v>
      </c>
      <c r="N23" s="25"/>
      <c r="O23" s="26" t="n">
        <f>127470000</f>
        <v>1.2747E8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n">
        <f>164</f>
        <v>164.0</v>
      </c>
      <c r="U23" s="24"/>
      <c r="V23" s="26" t="n">
        <f>160</f>
        <v>160.0</v>
      </c>
      <c r="W23" s="25"/>
      <c r="X23" s="26" t="n">
        <f>324</f>
        <v>324.0</v>
      </c>
      <c r="Y23" s="23"/>
      <c r="Z23" s="26" t="n">
        <f>3967</f>
        <v>3967.0</v>
      </c>
      <c r="AA23" s="24"/>
      <c r="AB23" s="26" t="n">
        <f>4582</f>
        <v>4582.0</v>
      </c>
      <c r="AC23" s="25"/>
      <c r="AD23" s="26" t="n">
        <f>8549</f>
        <v>8549.0</v>
      </c>
    </row>
    <row r="24">
      <c r="A24" s="21" t="s">
        <v>44</v>
      </c>
      <c r="B24" s="22" t="s">
        <v>27</v>
      </c>
      <c r="C24" s="22" t="s">
        <v>28</v>
      </c>
      <c r="D24" s="23"/>
      <c r="E24" s="26"/>
      <c r="F24" s="24"/>
      <c r="G24" s="26"/>
      <c r="H24" s="25"/>
      <c r="I24" s="26"/>
      <c r="J24" s="23"/>
      <c r="K24" s="26"/>
      <c r="L24" s="24"/>
      <c r="M24" s="26"/>
      <c r="N24" s="25"/>
      <c r="O24" s="26"/>
      <c r="P24" s="27"/>
      <c r="Q24" s="28"/>
      <c r="R24" s="29"/>
      <c r="S24" s="23"/>
      <c r="T24" s="26"/>
      <c r="U24" s="24"/>
      <c r="V24" s="26"/>
      <c r="W24" s="25"/>
      <c r="X24" s="26"/>
      <c r="Y24" s="23"/>
      <c r="Z24" s="26"/>
      <c r="AA24" s="24"/>
      <c r="AB24" s="26"/>
      <c r="AC24" s="25"/>
      <c r="AD24" s="26"/>
    </row>
    <row r="25">
      <c r="A25" s="21" t="s">
        <v>45</v>
      </c>
      <c r="B25" s="22" t="s">
        <v>27</v>
      </c>
      <c r="C25" s="22" t="s">
        <v>28</v>
      </c>
      <c r="D25" s="23"/>
      <c r="E25" s="26"/>
      <c r="F25" s="24"/>
      <c r="G25" s="26"/>
      <c r="H25" s="25"/>
      <c r="I25" s="26"/>
      <c r="J25" s="23"/>
      <c r="K25" s="26"/>
      <c r="L25" s="24"/>
      <c r="M25" s="26"/>
      <c r="N25" s="25"/>
      <c r="O25" s="26"/>
      <c r="P25" s="27"/>
      <c r="Q25" s="28"/>
      <c r="R25" s="29"/>
      <c r="S25" s="23"/>
      <c r="T25" s="26"/>
      <c r="U25" s="24"/>
      <c r="V25" s="26"/>
      <c r="W25" s="25"/>
      <c r="X25" s="26"/>
      <c r="Y25" s="23"/>
      <c r="Z25" s="26"/>
      <c r="AA25" s="24"/>
      <c r="AB25" s="26"/>
      <c r="AC25" s="25"/>
      <c r="AD25" s="26"/>
    </row>
    <row r="26">
      <c r="A26" s="21" t="s">
        <v>46</v>
      </c>
      <c r="B26" s="22" t="s">
        <v>27</v>
      </c>
      <c r="C26" s="22" t="s">
        <v>28</v>
      </c>
      <c r="D26" s="23" t="s">
        <v>31</v>
      </c>
      <c r="E26" s="26" t="n">
        <f>152</f>
        <v>152.0</v>
      </c>
      <c r="F26" s="24" t="s">
        <v>31</v>
      </c>
      <c r="G26" s="26" t="n">
        <f>114</f>
        <v>114.0</v>
      </c>
      <c r="H26" s="25" t="s">
        <v>31</v>
      </c>
      <c r="I26" s="26" t="n">
        <f>266</f>
        <v>266.0</v>
      </c>
      <c r="J26" s="23"/>
      <c r="K26" s="26" t="n">
        <f>13950000</f>
        <v>1.395E7</v>
      </c>
      <c r="L26" s="24" t="s">
        <v>31</v>
      </c>
      <c r="M26" s="26" t="n">
        <f>8150000</f>
        <v>8150000.0</v>
      </c>
      <c r="N26" s="25" t="s">
        <v>31</v>
      </c>
      <c r="O26" s="26" t="n">
        <f>22100000</f>
        <v>2.21E7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n">
        <f>20</f>
        <v>20.0</v>
      </c>
      <c r="U26" s="24"/>
      <c r="V26" s="26" t="str">
        <f>"－"</f>
        <v>－</v>
      </c>
      <c r="W26" s="25"/>
      <c r="X26" s="26" t="n">
        <f>20</f>
        <v>20.0</v>
      </c>
      <c r="Y26" s="23"/>
      <c r="Z26" s="26" t="n">
        <f>3997</f>
        <v>3997.0</v>
      </c>
      <c r="AA26" s="24"/>
      <c r="AB26" s="26" t="n">
        <f>4597</f>
        <v>4597.0</v>
      </c>
      <c r="AC26" s="25"/>
      <c r="AD26" s="26" t="n">
        <f>8594</f>
        <v>8594.0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215</f>
        <v>215.0</v>
      </c>
      <c r="F27" s="24"/>
      <c r="G27" s="26" t="n">
        <f>350</f>
        <v>350.0</v>
      </c>
      <c r="H27" s="25"/>
      <c r="I27" s="26" t="n">
        <f>565</f>
        <v>565.0</v>
      </c>
      <c r="J27" s="23"/>
      <c r="K27" s="26" t="n">
        <f>19700000</f>
        <v>1.97E7</v>
      </c>
      <c r="L27" s="24"/>
      <c r="M27" s="26" t="n">
        <f>12030000</f>
        <v>1.203E7</v>
      </c>
      <c r="N27" s="25"/>
      <c r="O27" s="26" t="n">
        <f>31730000</f>
        <v>3.173E7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n">
        <f>50</f>
        <v>50.0</v>
      </c>
      <c r="W27" s="25"/>
      <c r="X27" s="26" t="n">
        <f>50</f>
        <v>50.0</v>
      </c>
      <c r="Y27" s="23"/>
      <c r="Z27" s="26" t="n">
        <f>4157</f>
        <v>4157.0</v>
      </c>
      <c r="AA27" s="24"/>
      <c r="AB27" s="26" t="n">
        <f>4894</f>
        <v>4894.0</v>
      </c>
      <c r="AC27" s="25"/>
      <c r="AD27" s="26" t="n">
        <f>9051</f>
        <v>9051.0</v>
      </c>
    </row>
    <row r="28">
      <c r="A28" s="21" t="s">
        <v>48</v>
      </c>
      <c r="B28" s="22" t="s">
        <v>27</v>
      </c>
      <c r="C28" s="22" t="s">
        <v>28</v>
      </c>
      <c r="D28" s="23"/>
      <c r="E28" s="26" t="n">
        <f>493</f>
        <v>493.0</v>
      </c>
      <c r="F28" s="24"/>
      <c r="G28" s="26" t="n">
        <f>855</f>
        <v>855.0</v>
      </c>
      <c r="H28" s="25"/>
      <c r="I28" s="26" t="n">
        <f>1348</f>
        <v>1348.0</v>
      </c>
      <c r="J28" s="23"/>
      <c r="K28" s="26" t="n">
        <f>24280000</f>
        <v>2.428E7</v>
      </c>
      <c r="L28" s="24"/>
      <c r="M28" s="26" t="n">
        <f>75570000</f>
        <v>7.557E7</v>
      </c>
      <c r="N28" s="25"/>
      <c r="O28" s="26" t="n">
        <f>99850000</f>
        <v>9.985E7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4122</f>
        <v>4122.0</v>
      </c>
      <c r="AA28" s="24"/>
      <c r="AB28" s="26" t="n">
        <f>4755</f>
        <v>4755.0</v>
      </c>
      <c r="AC28" s="25"/>
      <c r="AD28" s="26" t="n">
        <f>8877</f>
        <v>8877.0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341</f>
        <v>341.0</v>
      </c>
      <c r="F29" s="24"/>
      <c r="G29" s="26" t="n">
        <f>468</f>
        <v>468.0</v>
      </c>
      <c r="H29" s="25"/>
      <c r="I29" s="26" t="n">
        <f>809</f>
        <v>809.0</v>
      </c>
      <c r="J29" s="23" t="s">
        <v>31</v>
      </c>
      <c r="K29" s="26" t="n">
        <f>7620000</f>
        <v>7620000.0</v>
      </c>
      <c r="L29" s="24"/>
      <c r="M29" s="26" t="n">
        <f>35420000</f>
        <v>3.542E7</v>
      </c>
      <c r="N29" s="25"/>
      <c r="O29" s="26" t="n">
        <f>43040000</f>
        <v>4.304E7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n">
        <f>40</f>
        <v>40.0</v>
      </c>
      <c r="U29" s="24"/>
      <c r="V29" s="26" t="n">
        <f>20</f>
        <v>20.0</v>
      </c>
      <c r="W29" s="25"/>
      <c r="X29" s="26" t="n">
        <f>60</f>
        <v>60.0</v>
      </c>
      <c r="Y29" s="23"/>
      <c r="Z29" s="26" t="n">
        <f>4100</f>
        <v>4100.0</v>
      </c>
      <c r="AA29" s="24"/>
      <c r="AB29" s="26" t="n">
        <f>4733</f>
        <v>4733.0</v>
      </c>
      <c r="AC29" s="25"/>
      <c r="AD29" s="26" t="n">
        <f>8833</f>
        <v>8833.0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338</f>
        <v>338.0</v>
      </c>
      <c r="F30" s="24"/>
      <c r="G30" s="26" t="n">
        <f>403</f>
        <v>403.0</v>
      </c>
      <c r="H30" s="25"/>
      <c r="I30" s="26" t="n">
        <f>741</f>
        <v>741.0</v>
      </c>
      <c r="J30" s="23"/>
      <c r="K30" s="26" t="n">
        <f>15430000</f>
        <v>1.543E7</v>
      </c>
      <c r="L30" s="24"/>
      <c r="M30" s="26" t="n">
        <f>29630000</f>
        <v>2.963E7</v>
      </c>
      <c r="N30" s="25"/>
      <c r="O30" s="26" t="n">
        <f>45060000</f>
        <v>4.506E7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4221</f>
        <v>4221.0</v>
      </c>
      <c r="AA30" s="24"/>
      <c r="AB30" s="26" t="n">
        <f>4846</f>
        <v>4846.0</v>
      </c>
      <c r="AC30" s="25"/>
      <c r="AD30" s="26" t="n">
        <f>9067</f>
        <v>9067.0</v>
      </c>
    </row>
    <row r="31">
      <c r="A31" s="21" t="s">
        <v>51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 t="n">
        <f>219</f>
        <v>219.0</v>
      </c>
      <c r="F33" s="24"/>
      <c r="G33" s="26" t="n">
        <f>1263</f>
        <v>1263.0</v>
      </c>
      <c r="H33" s="25"/>
      <c r="I33" s="26" t="n">
        <f>1482</f>
        <v>1482.0</v>
      </c>
      <c r="J33" s="23"/>
      <c r="K33" s="26" t="n">
        <f>11910000</f>
        <v>1.191E7</v>
      </c>
      <c r="L33" s="24"/>
      <c r="M33" s="26" t="n">
        <f>104930000</f>
        <v>1.0493E8</v>
      </c>
      <c r="N33" s="25"/>
      <c r="O33" s="26" t="n">
        <f>116840000</f>
        <v>1.1684E8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n">
        <f>600</f>
        <v>600.0</v>
      </c>
      <c r="W33" s="25"/>
      <c r="X33" s="26" t="n">
        <f>600</f>
        <v>600.0</v>
      </c>
      <c r="Y33" s="23"/>
      <c r="Z33" s="26" t="n">
        <f>4163</f>
        <v>4163.0</v>
      </c>
      <c r="AA33" s="24"/>
      <c r="AB33" s="26" t="n">
        <f>5541</f>
        <v>5541.0</v>
      </c>
      <c r="AC33" s="25"/>
      <c r="AD33" s="26" t="n">
        <f>9704</f>
        <v>9704.0</v>
      </c>
    </row>
    <row r="34">
      <c r="A34" s="21" t="s">
        <v>54</v>
      </c>
      <c r="B34" s="22" t="s">
        <v>27</v>
      </c>
      <c r="C34" s="22" t="s">
        <v>28</v>
      </c>
      <c r="D34" s="23"/>
      <c r="E34" s="26" t="n">
        <f>835</f>
        <v>835.0</v>
      </c>
      <c r="F34" s="24"/>
      <c r="G34" s="26" t="n">
        <f>365</f>
        <v>365.0</v>
      </c>
      <c r="H34" s="25"/>
      <c r="I34" s="26" t="n">
        <f>1200</f>
        <v>1200.0</v>
      </c>
      <c r="J34" s="23"/>
      <c r="K34" s="26" t="n">
        <f>39080000</f>
        <v>3.908E7</v>
      </c>
      <c r="L34" s="24"/>
      <c r="M34" s="26" t="n">
        <f>31220000</f>
        <v>3.122E7</v>
      </c>
      <c r="N34" s="25"/>
      <c r="O34" s="26" t="n">
        <f>70300000</f>
        <v>7.03E7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n">
        <f>45</f>
        <v>45.0</v>
      </c>
      <c r="W34" s="25"/>
      <c r="X34" s="26" t="n">
        <f>45</f>
        <v>45.0</v>
      </c>
      <c r="Y34" s="23"/>
      <c r="Z34" s="26" t="n">
        <f>4116</f>
        <v>4116.0</v>
      </c>
      <c r="AA34" s="24"/>
      <c r="AB34" s="26" t="n">
        <f>5665</f>
        <v>5665.0</v>
      </c>
      <c r="AC34" s="25"/>
      <c r="AD34" s="26" t="n">
        <f>9781</f>
        <v>9781.0</v>
      </c>
    </row>
    <row r="35">
      <c r="A35" s="21" t="s">
        <v>55</v>
      </c>
      <c r="B35" s="22" t="s">
        <v>27</v>
      </c>
      <c r="C35" s="22" t="s">
        <v>28</v>
      </c>
      <c r="D35" s="23"/>
      <c r="E35" s="26" t="n">
        <f>472</f>
        <v>472.0</v>
      </c>
      <c r="F35" s="24"/>
      <c r="G35" s="26" t="n">
        <f>726</f>
        <v>726.0</v>
      </c>
      <c r="H35" s="25"/>
      <c r="I35" s="26" t="n">
        <f>1198</f>
        <v>1198.0</v>
      </c>
      <c r="J35" s="23"/>
      <c r="K35" s="26" t="n">
        <f>22160000</f>
        <v>2.216E7</v>
      </c>
      <c r="L35" s="24"/>
      <c r="M35" s="26" t="n">
        <f>29120000</f>
        <v>2.912E7</v>
      </c>
      <c r="N35" s="25"/>
      <c r="O35" s="26" t="n">
        <f>51280000</f>
        <v>5.128E7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90</f>
        <v>90.0</v>
      </c>
      <c r="U35" s="24"/>
      <c r="V35" s="26" t="n">
        <f>30</f>
        <v>30.0</v>
      </c>
      <c r="W35" s="25"/>
      <c r="X35" s="26" t="n">
        <f>120</f>
        <v>120.0</v>
      </c>
      <c r="Y35" s="23"/>
      <c r="Z35" s="26" t="n">
        <f>4037</f>
        <v>4037.0</v>
      </c>
      <c r="AA35" s="24"/>
      <c r="AB35" s="26" t="n">
        <f>5429</f>
        <v>5429.0</v>
      </c>
      <c r="AC35" s="25"/>
      <c r="AD35" s="26" t="n">
        <f>9466</f>
        <v>9466.0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376</f>
        <v>376.0</v>
      </c>
      <c r="F36" s="24"/>
      <c r="G36" s="26" t="n">
        <f>1097</f>
        <v>1097.0</v>
      </c>
      <c r="H36" s="25"/>
      <c r="I36" s="26" t="n">
        <f>1473</f>
        <v>1473.0</v>
      </c>
      <c r="J36" s="23"/>
      <c r="K36" s="26" t="n">
        <f>16400000</f>
        <v>1.64E7</v>
      </c>
      <c r="L36" s="24"/>
      <c r="M36" s="26" t="n">
        <f>50485000</f>
        <v>5.0485E7</v>
      </c>
      <c r="N36" s="25"/>
      <c r="O36" s="26" t="n">
        <f>66885000</f>
        <v>6.6885E7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 t="s">
        <v>41</v>
      </c>
      <c r="V36" s="26" t="n">
        <f>908</f>
        <v>908.0</v>
      </c>
      <c r="W36" s="25" t="s">
        <v>41</v>
      </c>
      <c r="X36" s="26" t="n">
        <f>908</f>
        <v>908.0</v>
      </c>
      <c r="Y36" s="23" t="s">
        <v>41</v>
      </c>
      <c r="Z36" s="26" t="n">
        <f>4226</f>
        <v>4226.0</v>
      </c>
      <c r="AA36" s="24"/>
      <c r="AB36" s="26" t="n">
        <f>6068</f>
        <v>6068.0</v>
      </c>
      <c r="AC36" s="25"/>
      <c r="AD36" s="26" t="n">
        <f>10294</f>
        <v>10294.0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1506</f>
        <v>1506.0</v>
      </c>
      <c r="F37" s="24"/>
      <c r="G37" s="26" t="n">
        <f>401</f>
        <v>401.0</v>
      </c>
      <c r="H37" s="25"/>
      <c r="I37" s="26" t="n">
        <f>1907</f>
        <v>1907.0</v>
      </c>
      <c r="J37" s="23"/>
      <c r="K37" s="26" t="n">
        <f>200720000</f>
        <v>2.0072E8</v>
      </c>
      <c r="L37" s="24"/>
      <c r="M37" s="26" t="n">
        <f>10010000</f>
        <v>1.001E7</v>
      </c>
      <c r="N37" s="25"/>
      <c r="O37" s="26" t="n">
        <f>210730000</f>
        <v>2.1073E8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n">
        <f>210</f>
        <v>210.0</v>
      </c>
      <c r="U37" s="24"/>
      <c r="V37" s="26" t="str">
        <f>"－"</f>
        <v>－</v>
      </c>
      <c r="W37" s="25"/>
      <c r="X37" s="26" t="n">
        <f>210</f>
        <v>210.0</v>
      </c>
      <c r="Y37" s="23"/>
      <c r="Z37" s="26" t="n">
        <f>4180</f>
        <v>4180.0</v>
      </c>
      <c r="AA37" s="24" t="s">
        <v>41</v>
      </c>
      <c r="AB37" s="26" t="n">
        <f>6210</f>
        <v>6210.0</v>
      </c>
      <c r="AC37" s="25" t="s">
        <v>41</v>
      </c>
      <c r="AD37" s="26" t="n">
        <f>10390</f>
        <v>10390.0</v>
      </c>
    </row>
    <row r="38">
      <c r="A38" s="21" t="s">
        <v>58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59</v>
      </c>
      <c r="B39" s="22" t="s">
        <v>27</v>
      </c>
      <c r="C39" s="22" t="s">
        <v>28</v>
      </c>
      <c r="D39" s="23"/>
      <c r="E39" s="26"/>
      <c r="F39" s="24"/>
      <c r="G39" s="26"/>
      <c r="H39" s="25"/>
      <c r="I39" s="26"/>
      <c r="J39" s="23"/>
      <c r="K39" s="26"/>
      <c r="L39" s="24"/>
      <c r="M39" s="26"/>
      <c r="N39" s="25"/>
      <c r="O39" s="26"/>
      <c r="P39" s="27"/>
      <c r="Q39" s="28"/>
      <c r="R39" s="29"/>
      <c r="S39" s="23"/>
      <c r="T39" s="26"/>
      <c r="U39" s="24"/>
      <c r="V39" s="26"/>
      <c r="W39" s="25"/>
      <c r="X39" s="26"/>
      <c r="Y39" s="23"/>
      <c r="Z39" s="26"/>
      <c r="AA39" s="24"/>
      <c r="AB39" s="26"/>
      <c r="AC39" s="25"/>
      <c r="AD39" s="26"/>
    </row>
    <row r="40">
      <c r="A40" s="21" t="s">
        <v>60</v>
      </c>
      <c r="B40" s="22" t="s">
        <v>27</v>
      </c>
      <c r="C40" s="22" t="s">
        <v>28</v>
      </c>
      <c r="D40" s="23"/>
      <c r="E40" s="26" t="n">
        <f>1164</f>
        <v>1164.0</v>
      </c>
      <c r="F40" s="24"/>
      <c r="G40" s="26" t="n">
        <f>760</f>
        <v>760.0</v>
      </c>
      <c r="H40" s="25"/>
      <c r="I40" s="26" t="n">
        <f>1924</f>
        <v>1924.0</v>
      </c>
      <c r="J40" s="23"/>
      <c r="K40" s="26" t="n">
        <f>100450000</f>
        <v>1.0045E8</v>
      </c>
      <c r="L40" s="24"/>
      <c r="M40" s="26" t="n">
        <f>55972500</f>
        <v>5.59725E7</v>
      </c>
      <c r="N40" s="25"/>
      <c r="O40" s="26" t="n">
        <f>156422500</f>
        <v>1.564225E8</v>
      </c>
      <c r="P40" s="27" t="n">
        <f>1395</f>
        <v>1395.0</v>
      </c>
      <c r="Q40" s="28" t="n">
        <f>125</f>
        <v>125.0</v>
      </c>
      <c r="R40" s="29" t="n">
        <f>1520</f>
        <v>1520.0</v>
      </c>
      <c r="S40" s="23" t="s">
        <v>41</v>
      </c>
      <c r="T40" s="26" t="n">
        <f>280</f>
        <v>280.0</v>
      </c>
      <c r="U40" s="24"/>
      <c r="V40" s="26" t="n">
        <f>280</f>
        <v>280.0</v>
      </c>
      <c r="W40" s="25"/>
      <c r="X40" s="26" t="n">
        <f>560</f>
        <v>560.0</v>
      </c>
      <c r="Y40" s="23" t="s">
        <v>31</v>
      </c>
      <c r="Z40" s="26" t="n">
        <f>555</f>
        <v>555.0</v>
      </c>
      <c r="AA40" s="24"/>
      <c r="AB40" s="26" t="n">
        <f>1995</f>
        <v>1995.0</v>
      </c>
      <c r="AC40" s="25" t="s">
        <v>31</v>
      </c>
      <c r="AD40" s="26" t="n">
        <f>2550</f>
        <v>2550.0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2020-05-13T05:07:46Z</dcterms:modified>
</cp:coreProperties>
</file>