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<sst xmlns="http://schemas.openxmlformats.org/spreadsheetml/2006/main" count="170" uniqueCount="62">
  <si>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</si>
  <si>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</si>
  <si>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</si>
  <si>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</si>
  <si>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</si>
  <si>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</si>
  <si>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</si>
  <si>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</si>
  <si>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</si>
  <si>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</si>
  <si>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</si>
  <si>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</si>
  <si>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</si>
  <si>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</si>
  <si>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</si>
  <si>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</si>
  <si>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</si>
  <si>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</si>
  <si>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</si>
  <si>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</si>
  <si>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</si>
  <si>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</si>
  <si>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</si>
  <si>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</si>
  <si>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</si>
  <si>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</si>
  <si>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10.1</t>
  </si>
  <si>
    <t>有価証券オプション</t>
  </si>
  <si>
    <t>Securities Options</t>
  </si>
  <si>
    <t>◎●</t>
  </si>
  <si>
    <t>2</t>
  </si>
  <si>
    <t>◎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</si>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</sst>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9</f>
        <v>9.0</v>
      </c>
      <c r="F10" s="24"/>
      <c r="G10" s="26" t="n">
        <f>2000</f>
        <v>2000.0</v>
      </c>
      <c r="H10" s="25"/>
      <c r="I10" s="26" t="n">
        <f>2009</f>
        <v>2009.0</v>
      </c>
      <c r="J10" s="23"/>
      <c r="K10" s="26" t="n">
        <f>35600</f>
        <v>35600.0</v>
      </c>
      <c r="L10" s="24"/>
      <c r="M10" s="26" t="n">
        <f>1320000</f>
        <v>1320000.0</v>
      </c>
      <c r="N10" s="25"/>
      <c r="O10" s="26" t="n">
        <f>1355600</f>
        <v>1355600.0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14213</f>
        <v>14213.0</v>
      </c>
      <c r="AA10" s="24"/>
      <c r="AB10" s="26" t="n">
        <f>29608</f>
        <v>29608.0</v>
      </c>
      <c r="AC10" s="25"/>
      <c r="AD10" s="26" t="n">
        <f>43821</f>
        <v>43821.0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2000</f>
        <v>2000.0</v>
      </c>
      <c r="F11" s="24"/>
      <c r="G11" s="26" t="n">
        <f>14000</f>
        <v>14000.0</v>
      </c>
      <c r="H11" s="25" t="s">
        <v>31</v>
      </c>
      <c r="I11" s="26" t="n">
        <f>16000</f>
        <v>16000.0</v>
      </c>
      <c r="J11" s="23"/>
      <c r="K11" s="26" t="n">
        <f>20000</f>
        <v>20000.0</v>
      </c>
      <c r="L11" s="24"/>
      <c r="M11" s="26" t="n">
        <f>7268000</f>
        <v>7268000.0</v>
      </c>
      <c r="N11" s="25"/>
      <c r="O11" s="26" t="n">
        <f>7288000</f>
        <v>7288000.0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14213</f>
        <v>14213.0</v>
      </c>
      <c r="AA11" s="24"/>
      <c r="AB11" s="26" t="n">
        <f>27607</f>
        <v>27607.0</v>
      </c>
      <c r="AC11" s="25"/>
      <c r="AD11" s="26" t="n">
        <f>41820</f>
        <v>41820.0</v>
      </c>
    </row>
    <row r="12">
      <c r="A12" s="21" t="s">
        <v>32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33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34</v>
      </c>
      <c r="B14" s="22" t="s">
        <v>27</v>
      </c>
      <c r="C14" s="22" t="s">
        <v>28</v>
      </c>
      <c r="D14" s="23"/>
      <c r="E14" s="26" t="n">
        <f>187</f>
        <v>187.0</v>
      </c>
      <c r="F14" s="24" t="s">
        <v>35</v>
      </c>
      <c r="G14" s="26" t="str">
        <f>"－"</f>
        <v>－</v>
      </c>
      <c r="H14" s="25"/>
      <c r="I14" s="26" t="n">
        <f>187</f>
        <v>187.0</v>
      </c>
      <c r="J14" s="23"/>
      <c r="K14" s="26" t="n">
        <f>16011550</f>
        <v>1.601155E7</v>
      </c>
      <c r="L14" s="24" t="s">
        <v>35</v>
      </c>
      <c r="M14" s="26" t="str">
        <f>"－"</f>
        <v>－</v>
      </c>
      <c r="N14" s="25"/>
      <c r="O14" s="26" t="n">
        <f>16011550</f>
        <v>1.601155E7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14216</f>
        <v>14216.0</v>
      </c>
      <c r="AA14" s="24"/>
      <c r="AB14" s="26" t="n">
        <f>27607</f>
        <v>27607.0</v>
      </c>
      <c r="AC14" s="25"/>
      <c r="AD14" s="26" t="n">
        <f>41823</f>
        <v>41823.0</v>
      </c>
    </row>
    <row r="15">
      <c r="A15" s="21" t="s">
        <v>36</v>
      </c>
      <c r="B15" s="22" t="s">
        <v>27</v>
      </c>
      <c r="C15" s="22" t="s">
        <v>28</v>
      </c>
      <c r="D15" s="23"/>
      <c r="E15" s="26" t="n">
        <f>68</f>
        <v>68.0</v>
      </c>
      <c r="F15" s="24"/>
      <c r="G15" s="26" t="str">
        <f>"－"</f>
        <v>－</v>
      </c>
      <c r="H15" s="25"/>
      <c r="I15" s="26" t="n">
        <f>68</f>
        <v>68.0</v>
      </c>
      <c r="J15" s="23"/>
      <c r="K15" s="26" t="n">
        <f>4204300</f>
        <v>4204300.0</v>
      </c>
      <c r="L15" s="24"/>
      <c r="M15" s="26" t="str">
        <f>"－"</f>
        <v>－</v>
      </c>
      <c r="N15" s="25"/>
      <c r="O15" s="26" t="n">
        <f>4204300</f>
        <v>4204300.0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14248</f>
        <v>14248.0</v>
      </c>
      <c r="AA15" s="24"/>
      <c r="AB15" s="26" t="n">
        <f>27607</f>
        <v>27607.0</v>
      </c>
      <c r="AC15" s="25"/>
      <c r="AD15" s="26" t="n">
        <f>41855</f>
        <v>41855.0</v>
      </c>
    </row>
    <row r="16">
      <c r="A16" s="21" t="s">
        <v>37</v>
      </c>
      <c r="B16" s="22" t="s">
        <v>27</v>
      </c>
      <c r="C16" s="22" t="s">
        <v>28</v>
      </c>
      <c r="D16" s="23"/>
      <c r="E16" s="26" t="n">
        <f>2608</f>
        <v>2608.0</v>
      </c>
      <c r="F16" s="24"/>
      <c r="G16" s="26" t="n">
        <f>2090</f>
        <v>2090.0</v>
      </c>
      <c r="H16" s="25"/>
      <c r="I16" s="26" t="n">
        <f>4698</f>
        <v>4698.0</v>
      </c>
      <c r="J16" s="23" t="s">
        <v>31</v>
      </c>
      <c r="K16" s="26" t="n">
        <f>27255170</f>
        <v>2.725517E7</v>
      </c>
      <c r="L16" s="24"/>
      <c r="M16" s="26" t="n">
        <f>6238700</f>
        <v>6238700.0</v>
      </c>
      <c r="N16" s="25" t="s">
        <v>31</v>
      </c>
      <c r="O16" s="26" t="n">
        <f>33493870</f>
        <v>3.349387E7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14466</f>
        <v>14466.0</v>
      </c>
      <c r="AA16" s="24"/>
      <c r="AB16" s="26" t="n">
        <f>27697</f>
        <v>27697.0</v>
      </c>
      <c r="AC16" s="25"/>
      <c r="AD16" s="26" t="n">
        <f>42163</f>
        <v>42163.0</v>
      </c>
    </row>
    <row r="17">
      <c r="A17" s="21" t="s">
        <v>38</v>
      </c>
      <c r="B17" s="22" t="s">
        <v>27</v>
      </c>
      <c r="C17" s="22" t="s">
        <v>28</v>
      </c>
      <c r="D17" s="23"/>
      <c r="E17" s="26" t="n">
        <f>186</f>
        <v>186.0</v>
      </c>
      <c r="F17" s="24" t="s">
        <v>31</v>
      </c>
      <c r="G17" s="26" t="n">
        <f>14065</f>
        <v>14065.0</v>
      </c>
      <c r="H17" s="25"/>
      <c r="I17" s="26" t="n">
        <f>14251</f>
        <v>14251.0</v>
      </c>
      <c r="J17" s="23"/>
      <c r="K17" s="26" t="n">
        <f>11339000</f>
        <v>1.1339E7</v>
      </c>
      <c r="L17" s="24" t="s">
        <v>31</v>
      </c>
      <c r="M17" s="26" t="n">
        <f>15437800</f>
        <v>1.54378E7</v>
      </c>
      <c r="N17" s="25"/>
      <c r="O17" s="26" t="n">
        <f>26776800</f>
        <v>2.67768E7</v>
      </c>
      <c r="P17" s="27" t="str">
        <f>"－"</f>
        <v>－</v>
      </c>
      <c r="Q17" s="28" t="n">
        <f>14007</f>
        <v>14007.0</v>
      </c>
      <c r="R17" s="29" t="n">
        <f>14007</f>
        <v>14007.0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 t="s">
        <v>35</v>
      </c>
      <c r="Z17" s="26" t="n">
        <f>12228</f>
        <v>12228.0</v>
      </c>
      <c r="AA17" s="24" t="s">
        <v>35</v>
      </c>
      <c r="AB17" s="26" t="n">
        <f>13755</f>
        <v>13755.0</v>
      </c>
      <c r="AC17" s="25" t="s">
        <v>35</v>
      </c>
      <c r="AD17" s="26" t="n">
        <f>25983</f>
        <v>25983.0</v>
      </c>
    </row>
    <row r="18">
      <c r="A18" s="21" t="s">
        <v>39</v>
      </c>
      <c r="B18" s="22" t="s">
        <v>27</v>
      </c>
      <c r="C18" s="22" t="s">
        <v>28</v>
      </c>
      <c r="D18" s="23"/>
      <c r="E18" s="26" t="n">
        <f>24</f>
        <v>24.0</v>
      </c>
      <c r="F18" s="24"/>
      <c r="G18" s="26" t="n">
        <f>2003</f>
        <v>2003.0</v>
      </c>
      <c r="H18" s="25"/>
      <c r="I18" s="26" t="n">
        <f>2027</f>
        <v>2027.0</v>
      </c>
      <c r="J18" s="23"/>
      <c r="K18" s="26" t="n">
        <f>12150</f>
        <v>12150.0</v>
      </c>
      <c r="L18" s="24"/>
      <c r="M18" s="26" t="n">
        <f>703000</f>
        <v>703000.0</v>
      </c>
      <c r="N18" s="25"/>
      <c r="O18" s="26" t="n">
        <f>715150</f>
        <v>715150.0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12231</f>
        <v>12231.0</v>
      </c>
      <c r="AA18" s="24"/>
      <c r="AB18" s="26" t="n">
        <f>13758</f>
        <v>13758.0</v>
      </c>
      <c r="AC18" s="25"/>
      <c r="AD18" s="26" t="n">
        <f>25989</f>
        <v>25989.0</v>
      </c>
    </row>
    <row r="19">
      <c r="A19" s="21" t="s">
        <v>40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41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42</v>
      </c>
      <c r="B21" s="22" t="s">
        <v>27</v>
      </c>
      <c r="C21" s="22" t="s">
        <v>28</v>
      </c>
      <c r="D21" s="23"/>
      <c r="E21" s="26" t="n">
        <f>15</f>
        <v>15.0</v>
      </c>
      <c r="F21" s="24"/>
      <c r="G21" s="26" t="n">
        <f>2290</f>
        <v>2290.0</v>
      </c>
      <c r="H21" s="25"/>
      <c r="I21" s="26" t="n">
        <f>2305</f>
        <v>2305.0</v>
      </c>
      <c r="J21" s="23"/>
      <c r="K21" s="26" t="n">
        <f>2616450</f>
        <v>2616450.0</v>
      </c>
      <c r="L21" s="24"/>
      <c r="M21" s="26" t="n">
        <f>14749350</f>
        <v>1.474935E7</v>
      </c>
      <c r="N21" s="25"/>
      <c r="O21" s="26" t="n">
        <f>17365800</f>
        <v>1.73658E7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12246</f>
        <v>12246.0</v>
      </c>
      <c r="AA21" s="24"/>
      <c r="AB21" s="26" t="n">
        <f>15748</f>
        <v>15748.0</v>
      </c>
      <c r="AC21" s="25"/>
      <c r="AD21" s="26" t="n">
        <f>27994</f>
        <v>27994.0</v>
      </c>
    </row>
    <row r="22">
      <c r="A22" s="21" t="s">
        <v>43</v>
      </c>
      <c r="B22" s="22" t="s">
        <v>27</v>
      </c>
      <c r="C22" s="22" t="s">
        <v>28</v>
      </c>
      <c r="D22" s="23" t="s">
        <v>35</v>
      </c>
      <c r="E22" s="26" t="str">
        <f>"－"</f>
        <v>－</v>
      </c>
      <c r="F22" s="24"/>
      <c r="G22" s="26" t="n">
        <f>2000</f>
        <v>2000.0</v>
      </c>
      <c r="H22" s="25"/>
      <c r="I22" s="26" t="n">
        <f>2000</f>
        <v>2000.0</v>
      </c>
      <c r="J22" s="23" t="s">
        <v>35</v>
      </c>
      <c r="K22" s="26" t="str">
        <f>"－"</f>
        <v>－</v>
      </c>
      <c r="L22" s="24"/>
      <c r="M22" s="26" t="n">
        <f>694000</f>
        <v>694000.0</v>
      </c>
      <c r="N22" s="25"/>
      <c r="O22" s="26" t="n">
        <f>694000</f>
        <v>694000.0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/>
      <c r="Z22" s="26" t="n">
        <f>12246</f>
        <v>12246.0</v>
      </c>
      <c r="AA22" s="24"/>
      <c r="AB22" s="26" t="n">
        <f>15748</f>
        <v>15748.0</v>
      </c>
      <c r="AC22" s="25"/>
      <c r="AD22" s="26" t="n">
        <f>27994</f>
        <v>27994.0</v>
      </c>
    </row>
    <row r="23">
      <c r="A23" s="21" t="s">
        <v>44</v>
      </c>
      <c r="B23" s="22" t="s">
        <v>27</v>
      </c>
      <c r="C23" s="22" t="s">
        <v>28</v>
      </c>
      <c r="D23" s="23"/>
      <c r="E23" s="26" t="n">
        <f>2105</f>
        <v>2105.0</v>
      </c>
      <c r="F23" s="24"/>
      <c r="G23" s="26" t="n">
        <f>4396</f>
        <v>4396.0</v>
      </c>
      <c r="H23" s="25"/>
      <c r="I23" s="26" t="n">
        <f>6501</f>
        <v>6501.0</v>
      </c>
      <c r="J23" s="23"/>
      <c r="K23" s="26" t="n">
        <f>7090552</f>
        <v>7090552.0</v>
      </c>
      <c r="L23" s="24"/>
      <c r="M23" s="26" t="n">
        <f>12758030</f>
        <v>1.275803E7</v>
      </c>
      <c r="N23" s="25"/>
      <c r="O23" s="26" t="n">
        <f>19848582</f>
        <v>1.9848582E7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14291</f>
        <v>14291.0</v>
      </c>
      <c r="AA23" s="24"/>
      <c r="AB23" s="26" t="n">
        <f>17864</f>
        <v>17864.0</v>
      </c>
      <c r="AC23" s="25"/>
      <c r="AD23" s="26" t="n">
        <f>32155</f>
        <v>32155.0</v>
      </c>
    </row>
    <row r="24">
      <c r="A24" s="21" t="s">
        <v>45</v>
      </c>
      <c r="B24" s="22" t="s">
        <v>27</v>
      </c>
      <c r="C24" s="22" t="s">
        <v>28</v>
      </c>
      <c r="D24" s="23"/>
      <c r="E24" s="26" t="n">
        <f>2107</f>
        <v>2107.0</v>
      </c>
      <c r="F24" s="24"/>
      <c r="G24" s="26" t="n">
        <f>1000</f>
        <v>1000.0</v>
      </c>
      <c r="H24" s="25"/>
      <c r="I24" s="26" t="n">
        <f>3107</f>
        <v>3107.0</v>
      </c>
      <c r="J24" s="23"/>
      <c r="K24" s="26" t="n">
        <f>708000</f>
        <v>708000.0</v>
      </c>
      <c r="L24" s="24"/>
      <c r="M24" s="26" t="n">
        <f>6000</f>
        <v>6000.0</v>
      </c>
      <c r="N24" s="25"/>
      <c r="O24" s="26" t="n">
        <f>714000</f>
        <v>714000.0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16398</f>
        <v>16398.0</v>
      </c>
      <c r="AA24" s="24"/>
      <c r="AB24" s="26" t="n">
        <f>18864</f>
        <v>18864.0</v>
      </c>
      <c r="AC24" s="25"/>
      <c r="AD24" s="26" t="n">
        <f>35262</f>
        <v>35262.0</v>
      </c>
    </row>
    <row r="25">
      <c r="A25" s="21" t="s">
        <v>46</v>
      </c>
      <c r="B25" s="22" t="s">
        <v>27</v>
      </c>
      <c r="C25" s="22" t="s">
        <v>28</v>
      </c>
      <c r="D25" s="23"/>
      <c r="E25" s="26" t="n">
        <f>100</f>
        <v>100.0</v>
      </c>
      <c r="F25" s="24"/>
      <c r="G25" s="26" t="str">
        <f>"－"</f>
        <v>－</v>
      </c>
      <c r="H25" s="25"/>
      <c r="I25" s="26" t="n">
        <f>100</f>
        <v>100.0</v>
      </c>
      <c r="J25" s="23"/>
      <c r="K25" s="26" t="n">
        <f>2690000</f>
        <v>2690000.0</v>
      </c>
      <c r="L25" s="24"/>
      <c r="M25" s="26" t="str">
        <f>"－"</f>
        <v>－</v>
      </c>
      <c r="N25" s="25"/>
      <c r="O25" s="26" t="n">
        <f>2690000</f>
        <v>2690000.0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16498</f>
        <v>16498.0</v>
      </c>
      <c r="AA25" s="24"/>
      <c r="AB25" s="26" t="n">
        <f>18864</f>
        <v>18864.0</v>
      </c>
      <c r="AC25" s="25"/>
      <c r="AD25" s="26" t="n">
        <f>35362</f>
        <v>35362.0</v>
      </c>
    </row>
    <row r="26">
      <c r="A26" s="21" t="s">
        <v>47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48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49</v>
      </c>
      <c r="B28" s="22" t="s">
        <v>27</v>
      </c>
      <c r="C28" s="22" t="s">
        <v>28</v>
      </c>
      <c r="D28" s="23"/>
      <c r="E28" s="26" t="n">
        <f>10</f>
        <v>10.0</v>
      </c>
      <c r="F28" s="24"/>
      <c r="G28" s="26" t="str">
        <f>"－"</f>
        <v>－</v>
      </c>
      <c r="H28" s="25" t="s">
        <v>35</v>
      </c>
      <c r="I28" s="26" t="n">
        <f>10</f>
        <v>10.0</v>
      </c>
      <c r="J28" s="23"/>
      <c r="K28" s="26" t="n">
        <f>2720</f>
        <v>2720.0</v>
      </c>
      <c r="L28" s="24"/>
      <c r="M28" s="26" t="str">
        <f>"－"</f>
        <v>－</v>
      </c>
      <c r="N28" s="25" t="s">
        <v>35</v>
      </c>
      <c r="O28" s="26" t="n">
        <f>2720</f>
        <v>2720.0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16508</f>
        <v>16508.0</v>
      </c>
      <c r="AA28" s="24"/>
      <c r="AB28" s="26" t="n">
        <f>18864</f>
        <v>18864.0</v>
      </c>
      <c r="AC28" s="25"/>
      <c r="AD28" s="26" t="n">
        <f>35372</f>
        <v>35372.0</v>
      </c>
    </row>
    <row r="29">
      <c r="A29" s="21" t="s">
        <v>50</v>
      </c>
      <c r="B29" s="22" t="s">
        <v>27</v>
      </c>
      <c r="C29" s="22" t="s">
        <v>28</v>
      </c>
      <c r="D29" s="23"/>
      <c r="E29" s="26" t="n">
        <f>195</f>
        <v>195.0</v>
      </c>
      <c r="F29" s="24"/>
      <c r="G29" s="26" t="n">
        <f>150</f>
        <v>150.0</v>
      </c>
      <c r="H29" s="25"/>
      <c r="I29" s="26" t="n">
        <f>345</f>
        <v>345.0</v>
      </c>
      <c r="J29" s="23"/>
      <c r="K29" s="26" t="n">
        <f>7029430</f>
        <v>7029430.0</v>
      </c>
      <c r="L29" s="24"/>
      <c r="M29" s="26" t="n">
        <f>3405000</f>
        <v>3405000.0</v>
      </c>
      <c r="N29" s="25"/>
      <c r="O29" s="26" t="n">
        <f>10434430</f>
        <v>1.043443E7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16673</f>
        <v>16673.0</v>
      </c>
      <c r="AA29" s="24"/>
      <c r="AB29" s="26" t="n">
        <f>18714</f>
        <v>18714.0</v>
      </c>
      <c r="AC29" s="25"/>
      <c r="AD29" s="26" t="n">
        <f>35387</f>
        <v>35387.0</v>
      </c>
    </row>
    <row r="30">
      <c r="A30" s="21" t="s">
        <v>51</v>
      </c>
      <c r="B30" s="22" t="s">
        <v>27</v>
      </c>
      <c r="C30" s="22" t="s">
        <v>28</v>
      </c>
      <c r="D30" s="23"/>
      <c r="E30" s="26" t="str">
        <f>"－"</f>
        <v>－</v>
      </c>
      <c r="F30" s="24"/>
      <c r="G30" s="26" t="n">
        <f>4000</f>
        <v>4000.0</v>
      </c>
      <c r="H30" s="25"/>
      <c r="I30" s="26" t="n">
        <f>4000</f>
        <v>4000.0</v>
      </c>
      <c r="J30" s="23"/>
      <c r="K30" s="26" t="str">
        <f>"－"</f>
        <v>－</v>
      </c>
      <c r="L30" s="24"/>
      <c r="M30" s="26" t="n">
        <f>948000</f>
        <v>948000.0</v>
      </c>
      <c r="N30" s="25"/>
      <c r="O30" s="26" t="n">
        <f>948000</f>
        <v>948000.0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16673</f>
        <v>16673.0</v>
      </c>
      <c r="AA30" s="24"/>
      <c r="AB30" s="26" t="n">
        <f>22709</f>
        <v>22709.0</v>
      </c>
      <c r="AC30" s="25"/>
      <c r="AD30" s="26" t="n">
        <f>39382</f>
        <v>39382.0</v>
      </c>
    </row>
    <row r="31">
      <c r="A31" s="21" t="s">
        <v>52</v>
      </c>
      <c r="B31" s="22" t="s">
        <v>27</v>
      </c>
      <c r="C31" s="22" t="s">
        <v>28</v>
      </c>
      <c r="D31" s="23"/>
      <c r="E31" s="26" t="n">
        <f>35</f>
        <v>35.0</v>
      </c>
      <c r="F31" s="24"/>
      <c r="G31" s="26" t="str">
        <f>"－"</f>
        <v>－</v>
      </c>
      <c r="H31" s="25"/>
      <c r="I31" s="26" t="n">
        <f>35</f>
        <v>35.0</v>
      </c>
      <c r="J31" s="23"/>
      <c r="K31" s="26" t="n">
        <f>71700</f>
        <v>71700.0</v>
      </c>
      <c r="L31" s="24"/>
      <c r="M31" s="26" t="str">
        <f>"－"</f>
        <v>－</v>
      </c>
      <c r="N31" s="25"/>
      <c r="O31" s="26" t="n">
        <f>71700</f>
        <v>71700.0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16707</f>
        <v>16707.0</v>
      </c>
      <c r="AA31" s="24"/>
      <c r="AB31" s="26" t="n">
        <f>22709</f>
        <v>22709.0</v>
      </c>
      <c r="AC31" s="25"/>
      <c r="AD31" s="26" t="n">
        <f>39416</f>
        <v>39416.0</v>
      </c>
    </row>
    <row r="32">
      <c r="A32" s="21" t="s">
        <v>53</v>
      </c>
      <c r="B32" s="22" t="s">
        <v>27</v>
      </c>
      <c r="C32" s="22" t="s">
        <v>28</v>
      </c>
      <c r="D32" s="23"/>
      <c r="E32" s="26" t="n">
        <f>241</f>
        <v>241.0</v>
      </c>
      <c r="F32" s="24"/>
      <c r="G32" s="26" t="n">
        <f>2100</f>
        <v>2100.0</v>
      </c>
      <c r="H32" s="25"/>
      <c r="I32" s="26" t="n">
        <f>2341</f>
        <v>2341.0</v>
      </c>
      <c r="J32" s="23"/>
      <c r="K32" s="26" t="n">
        <f>15000700</f>
        <v>1.50007E7</v>
      </c>
      <c r="L32" s="24"/>
      <c r="M32" s="26" t="n">
        <f>3263000</f>
        <v>3263000.0</v>
      </c>
      <c r="N32" s="25"/>
      <c r="O32" s="26" t="n">
        <f>18263700</f>
        <v>1.82637E7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/>
      <c r="Z32" s="26" t="n">
        <f>16628</f>
        <v>16628.0</v>
      </c>
      <c r="AA32" s="24"/>
      <c r="AB32" s="26" t="n">
        <f>24609</f>
        <v>24609.0</v>
      </c>
      <c r="AC32" s="25"/>
      <c r="AD32" s="26" t="n">
        <f>41237</f>
        <v>41237.0</v>
      </c>
    </row>
    <row r="33">
      <c r="A33" s="21" t="s">
        <v>54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55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56</v>
      </c>
      <c r="B35" s="22" t="s">
        <v>27</v>
      </c>
      <c r="C35" s="22" t="s">
        <v>28</v>
      </c>
      <c r="D35" s="23"/>
      <c r="E35" s="26" t="n">
        <f>71</f>
        <v>71.0</v>
      </c>
      <c r="F35" s="24"/>
      <c r="G35" s="26" t="n">
        <f>4000</f>
        <v>4000.0</v>
      </c>
      <c r="H35" s="25"/>
      <c r="I35" s="26" t="n">
        <f>4071</f>
        <v>4071.0</v>
      </c>
      <c r="J35" s="23"/>
      <c r="K35" s="26" t="n">
        <f>919830</f>
        <v>919830.0</v>
      </c>
      <c r="L35" s="24"/>
      <c r="M35" s="26" t="n">
        <f>1422000</f>
        <v>1422000.0</v>
      </c>
      <c r="N35" s="25"/>
      <c r="O35" s="26" t="n">
        <f>2341830</f>
        <v>2341830.0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16699</f>
        <v>16699.0</v>
      </c>
      <c r="AA35" s="24"/>
      <c r="AB35" s="26" t="n">
        <f>24614</f>
        <v>24614.0</v>
      </c>
      <c r="AC35" s="25"/>
      <c r="AD35" s="26" t="n">
        <f>41313</f>
        <v>41313.0</v>
      </c>
    </row>
    <row r="36">
      <c r="A36" s="21" t="s">
        <v>57</v>
      </c>
      <c r="B36" s="22" t="s">
        <v>27</v>
      </c>
      <c r="C36" s="22" t="s">
        <v>28</v>
      </c>
      <c r="D36" s="23"/>
      <c r="E36" s="26" t="str">
        <f>"－"</f>
        <v>－</v>
      </c>
      <c r="F36" s="24"/>
      <c r="G36" s="26" t="n">
        <f>2000</f>
        <v>2000.0</v>
      </c>
      <c r="H36" s="25"/>
      <c r="I36" s="26" t="n">
        <f>2000</f>
        <v>2000.0</v>
      </c>
      <c r="J36" s="23"/>
      <c r="K36" s="26" t="str">
        <f>"－"</f>
        <v>－</v>
      </c>
      <c r="L36" s="24"/>
      <c r="M36" s="26" t="n">
        <f>876000</f>
        <v>876000.0</v>
      </c>
      <c r="N36" s="25"/>
      <c r="O36" s="26" t="n">
        <f>876000</f>
        <v>876000.0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16699</f>
        <v>16699.0</v>
      </c>
      <c r="AA36" s="24"/>
      <c r="AB36" s="26" t="n">
        <f>26614</f>
        <v>26614.0</v>
      </c>
      <c r="AC36" s="25"/>
      <c r="AD36" s="26" t="n">
        <f>43313</f>
        <v>43313.0</v>
      </c>
    </row>
    <row r="37">
      <c r="A37" s="21" t="s">
        <v>58</v>
      </c>
      <c r="B37" s="22" t="s">
        <v>27</v>
      </c>
      <c r="C37" s="22" t="s">
        <v>28</v>
      </c>
      <c r="D37" s="23"/>
      <c r="E37" s="26" t="str">
        <f>"－"</f>
        <v>－</v>
      </c>
      <c r="F37" s="24"/>
      <c r="G37" s="26" t="n">
        <f>4000</f>
        <v>4000.0</v>
      </c>
      <c r="H37" s="25"/>
      <c r="I37" s="26" t="n">
        <f>4000</f>
        <v>4000.0</v>
      </c>
      <c r="J37" s="23"/>
      <c r="K37" s="26" t="str">
        <f>"－"</f>
        <v>－</v>
      </c>
      <c r="L37" s="24"/>
      <c r="M37" s="26" t="n">
        <f>1188000</f>
        <v>1188000.0</v>
      </c>
      <c r="N37" s="25"/>
      <c r="O37" s="26" t="n">
        <f>1188000</f>
        <v>1188000.0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16699</f>
        <v>16699.0</v>
      </c>
      <c r="AA37" s="24"/>
      <c r="AB37" s="26" t="n">
        <f>28614</f>
        <v>28614.0</v>
      </c>
      <c r="AC37" s="25"/>
      <c r="AD37" s="26" t="n">
        <f>45313</f>
        <v>45313.0</v>
      </c>
    </row>
    <row r="38">
      <c r="A38" s="21" t="s">
        <v>59</v>
      </c>
      <c r="B38" s="22" t="s">
        <v>27</v>
      </c>
      <c r="C38" s="22" t="s">
        <v>28</v>
      </c>
      <c r="D38" s="23"/>
      <c r="E38" s="26" t="str">
        <f>"－"</f>
        <v>－</v>
      </c>
      <c r="F38" s="24"/>
      <c r="G38" s="26" t="n">
        <f>2000</f>
        <v>2000.0</v>
      </c>
      <c r="H38" s="25"/>
      <c r="I38" s="26" t="n">
        <f>2000</f>
        <v>2000.0</v>
      </c>
      <c r="J38" s="23"/>
      <c r="K38" s="26" t="str">
        <f>"－"</f>
        <v>－</v>
      </c>
      <c r="L38" s="24"/>
      <c r="M38" s="26" t="n">
        <f>748000</f>
        <v>748000.0</v>
      </c>
      <c r="N38" s="25"/>
      <c r="O38" s="26" t="n">
        <f>748000</f>
        <v>748000.0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str">
        <f>"－"</f>
        <v>－</v>
      </c>
      <c r="W38" s="25"/>
      <c r="X38" s="26" t="str">
        <f>"－"</f>
        <v>－</v>
      </c>
      <c r="Y38" s="23"/>
      <c r="Z38" s="26" t="n">
        <f>16699</f>
        <v>16699.0</v>
      </c>
      <c r="AA38" s="24" t="s">
        <v>31</v>
      </c>
      <c r="AB38" s="26" t="n">
        <f>30614</f>
        <v>30614.0</v>
      </c>
      <c r="AC38" s="25"/>
      <c r="AD38" s="26" t="n">
        <f>47313</f>
        <v>47313.0</v>
      </c>
    </row>
    <row r="39">
      <c r="A39" s="21" t="s">
        <v>60</v>
      </c>
      <c r="B39" s="22" t="s">
        <v>27</v>
      </c>
      <c r="C39" s="22" t="s">
        <v>28</v>
      </c>
      <c r="D39" s="23" t="s">
        <v>31</v>
      </c>
      <c r="E39" s="26" t="n">
        <f>6025</f>
        <v>6025.0</v>
      </c>
      <c r="F39" s="24"/>
      <c r="G39" s="26" t="n">
        <f>6030</f>
        <v>6030.0</v>
      </c>
      <c r="H39" s="25"/>
      <c r="I39" s="26" t="n">
        <f>12055</f>
        <v>12055.0</v>
      </c>
      <c r="J39" s="23"/>
      <c r="K39" s="26" t="n">
        <f>2316420</f>
        <v>2316420.0</v>
      </c>
      <c r="L39" s="24"/>
      <c r="M39" s="26" t="n">
        <f>1518470</f>
        <v>1518470.0</v>
      </c>
      <c r="N39" s="25"/>
      <c r="O39" s="26" t="n">
        <f>3834890</f>
        <v>3834890.0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 t="s">
        <v>31</v>
      </c>
      <c r="Z39" s="26" t="n">
        <f>22714</f>
        <v>22714.0</v>
      </c>
      <c r="AA39" s="24"/>
      <c r="AB39" s="26" t="n">
        <f>28644</f>
        <v>28644.0</v>
      </c>
      <c r="AC39" s="25" t="s">
        <v>31</v>
      </c>
      <c r="AD39" s="26" t="n">
        <f>51358</f>
        <v>51358.0</v>
      </c>
    </row>
    <row r="40">
      <c r="A40" s="21" t="s">
        <v>61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