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<sst xmlns="http://schemas.openxmlformats.org/spreadsheetml/2006/main" count="170" uniqueCount="62">
  <si>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</si>
  <si>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</si>
  <si>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</si>
  <si>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</si>
  <si>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</si>
  <si>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</si>
  <si>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</si>
  <si>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</si>
  <si>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</si>
  <si>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</si>
  <si>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</si>
  <si>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</si>
  <si>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</si>
  <si>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</si>
  <si>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</si>
  <si>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</si>
  <si>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</si>
  <si>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</si>
  <si>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</si>
  <si>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</si>
  <si>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</si>
  <si>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</si>
  <si>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</si>
  <si>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</si>
  <si>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</si>
  <si>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</si>
  <si>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1.1</t>
  </si>
  <si>
    <t>有価証券オプション</t>
  </si>
  <si>
    <t>Securities Options</t>
  </si>
  <si>
    <t>2</t>
  </si>
  <si>
    <t>3</t>
  </si>
  <si>
    <t>4</t>
  </si>
  <si>
    <t>◎●</t>
  </si>
  <si>
    <t>5</t>
  </si>
  <si>
    <t>6</t>
  </si>
  <si>
    <t>◎</t>
  </si>
  <si>
    <t>7</t>
  </si>
  <si>
    <t>●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</si>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</sst>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30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31</v>
      </c>
      <c r="B13" s="22" t="s">
        <v>27</v>
      </c>
      <c r="C13" s="22" t="s">
        <v>28</v>
      </c>
      <c r="D13" s="23"/>
      <c r="E13" s="26" t="n">
        <f>4001</f>
        <v>4001.0</v>
      </c>
      <c r="F13" s="24"/>
      <c r="G13" s="26" t="n">
        <f>6000</f>
        <v>6000.0</v>
      </c>
      <c r="H13" s="25"/>
      <c r="I13" s="26" t="n">
        <f>10001</f>
        <v>10001.0</v>
      </c>
      <c r="J13" s="23"/>
      <c r="K13" s="26" t="n">
        <f>760008</f>
        <v>760008.0</v>
      </c>
      <c r="L13" s="24"/>
      <c r="M13" s="26" t="n">
        <f>2458000</f>
        <v>2458000.0</v>
      </c>
      <c r="N13" s="25"/>
      <c r="O13" s="26" t="n">
        <f>3218008</f>
        <v>3218008.0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 t="s">
        <v>32</v>
      </c>
      <c r="T13" s="26" t="str">
        <f>"－"</f>
        <v>－</v>
      </c>
      <c r="U13" s="24" t="s">
        <v>32</v>
      </c>
      <c r="V13" s="26" t="str">
        <f>"－"</f>
        <v>－</v>
      </c>
      <c r="W13" s="25" t="s">
        <v>32</v>
      </c>
      <c r="X13" s="26" t="str">
        <f>"－"</f>
        <v>－</v>
      </c>
      <c r="Y13" s="23"/>
      <c r="Z13" s="26" t="n">
        <f>23135</f>
        <v>23135.0</v>
      </c>
      <c r="AA13" s="24"/>
      <c r="AB13" s="26" t="n">
        <f>23087</f>
        <v>23087.0</v>
      </c>
      <c r="AC13" s="25"/>
      <c r="AD13" s="26" t="n">
        <f>46222</f>
        <v>46222.0</v>
      </c>
    </row>
    <row r="14">
      <c r="A14" s="21" t="s">
        <v>33</v>
      </c>
      <c r="B14" s="22" t="s">
        <v>27</v>
      </c>
      <c r="C14" s="22" t="s">
        <v>28</v>
      </c>
      <c r="D14" s="23"/>
      <c r="E14" s="26" t="n">
        <f>4001</f>
        <v>4001.0</v>
      </c>
      <c r="F14" s="24"/>
      <c r="G14" s="26" t="n">
        <f>6000</f>
        <v>6000.0</v>
      </c>
      <c r="H14" s="25"/>
      <c r="I14" s="26" t="n">
        <f>10001</f>
        <v>10001.0</v>
      </c>
      <c r="J14" s="23"/>
      <c r="K14" s="26" t="n">
        <f>2603500</f>
        <v>2603500.0</v>
      </c>
      <c r="L14" s="24"/>
      <c r="M14" s="26" t="n">
        <f>3284000</f>
        <v>3284000.0</v>
      </c>
      <c r="N14" s="25"/>
      <c r="O14" s="26" t="n">
        <f>5887500</f>
        <v>5887500.0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23135</f>
        <v>23135.0</v>
      </c>
      <c r="AA14" s="24"/>
      <c r="AB14" s="26" t="n">
        <f>25087</f>
        <v>25087.0</v>
      </c>
      <c r="AC14" s="25"/>
      <c r="AD14" s="26" t="n">
        <f>48222</f>
        <v>48222.0</v>
      </c>
    </row>
    <row r="15">
      <c r="A15" s="21" t="s">
        <v>34</v>
      </c>
      <c r="B15" s="22" t="s">
        <v>27</v>
      </c>
      <c r="C15" s="22" t="s">
        <v>28</v>
      </c>
      <c r="D15" s="23"/>
      <c r="E15" s="26" t="n">
        <f>4050</f>
        <v>4050.0</v>
      </c>
      <c r="F15" s="24" t="s">
        <v>35</v>
      </c>
      <c r="G15" s="26" t="n">
        <f>16000</f>
        <v>16000.0</v>
      </c>
      <c r="H15" s="25"/>
      <c r="I15" s="26" t="n">
        <f>20050</f>
        <v>20050.0</v>
      </c>
      <c r="J15" s="23"/>
      <c r="K15" s="26" t="n">
        <f>981000</f>
        <v>981000.0</v>
      </c>
      <c r="L15" s="24"/>
      <c r="M15" s="26" t="n">
        <f>8340000</f>
        <v>8340000.0</v>
      </c>
      <c r="N15" s="25"/>
      <c r="O15" s="26" t="n">
        <f>9321000</f>
        <v>9321000.0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27135</f>
        <v>27135.0</v>
      </c>
      <c r="AA15" s="24"/>
      <c r="AB15" s="26" t="n">
        <f>25087</f>
        <v>25087.0</v>
      </c>
      <c r="AC15" s="25"/>
      <c r="AD15" s="26" t="n">
        <f>52222</f>
        <v>52222.0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9383</f>
        <v>9383.0</v>
      </c>
      <c r="F16" s="24"/>
      <c r="G16" s="26" t="n">
        <f>13012</f>
        <v>13012.0</v>
      </c>
      <c r="H16" s="25" t="s">
        <v>35</v>
      </c>
      <c r="I16" s="26" t="n">
        <f>22395</f>
        <v>22395.0</v>
      </c>
      <c r="J16" s="23" t="s">
        <v>35</v>
      </c>
      <c r="K16" s="26" t="n">
        <f>36689418</f>
        <v>3.6689418E7</v>
      </c>
      <c r="L16" s="24" t="s">
        <v>35</v>
      </c>
      <c r="M16" s="26" t="n">
        <f>12100400</f>
        <v>1.21004E7</v>
      </c>
      <c r="N16" s="25" t="s">
        <v>35</v>
      </c>
      <c r="O16" s="26" t="n">
        <f>48789818</f>
        <v>4.8789818E7</v>
      </c>
      <c r="P16" s="27" t="n">
        <f>53</f>
        <v>53.0</v>
      </c>
      <c r="Q16" s="28" t="n">
        <f>9096</f>
        <v>9096.0</v>
      </c>
      <c r="R16" s="29" t="n">
        <f>9149</f>
        <v>9149.0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 t="s">
        <v>37</v>
      </c>
      <c r="Z16" s="26" t="n">
        <f>20169</f>
        <v>20169.0</v>
      </c>
      <c r="AA16" s="24" t="s">
        <v>37</v>
      </c>
      <c r="AB16" s="26" t="n">
        <f>21000</f>
        <v>21000.0</v>
      </c>
      <c r="AC16" s="25" t="s">
        <v>37</v>
      </c>
      <c r="AD16" s="26" t="n">
        <f>41169</f>
        <v>41169.0</v>
      </c>
    </row>
    <row r="17">
      <c r="A17" s="21" t="s">
        <v>38</v>
      </c>
      <c r="B17" s="22" t="s">
        <v>27</v>
      </c>
      <c r="C17" s="22" t="s">
        <v>28</v>
      </c>
      <c r="D17" s="23"/>
      <c r="E17" s="26" t="n">
        <f>8365</f>
        <v>8365.0</v>
      </c>
      <c r="F17" s="24"/>
      <c r="G17" s="26" t="n">
        <f>10000</f>
        <v>10000.0</v>
      </c>
      <c r="H17" s="25"/>
      <c r="I17" s="26" t="n">
        <f>18365</f>
        <v>18365.0</v>
      </c>
      <c r="J17" s="23"/>
      <c r="K17" s="26" t="n">
        <f>2250746</f>
        <v>2250746.0</v>
      </c>
      <c r="L17" s="24"/>
      <c r="M17" s="26" t="n">
        <f>2804000</f>
        <v>2804000.0</v>
      </c>
      <c r="N17" s="25"/>
      <c r="O17" s="26" t="n">
        <f>5054746</f>
        <v>5054746.0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28073</f>
        <v>28073.0</v>
      </c>
      <c r="AA17" s="24"/>
      <c r="AB17" s="26" t="n">
        <f>31000</f>
        <v>31000.0</v>
      </c>
      <c r="AC17" s="25"/>
      <c r="AD17" s="26" t="n">
        <f>59073</f>
        <v>59073.0</v>
      </c>
    </row>
    <row r="18">
      <c r="A18" s="21" t="s">
        <v>39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40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 t="n">
        <f>9000</f>
        <v>9000.0</v>
      </c>
      <c r="F21" s="24"/>
      <c r="G21" s="26" t="n">
        <f>11001</f>
        <v>11001.0</v>
      </c>
      <c r="H21" s="25"/>
      <c r="I21" s="26" t="n">
        <f>20001</f>
        <v>20001.0</v>
      </c>
      <c r="J21" s="23"/>
      <c r="K21" s="26" t="n">
        <f>4580000</f>
        <v>4580000.0</v>
      </c>
      <c r="L21" s="24"/>
      <c r="M21" s="26" t="n">
        <f>6566735</f>
        <v>6566735.0</v>
      </c>
      <c r="N21" s="25"/>
      <c r="O21" s="26" t="n">
        <f>11146735</f>
        <v>1.1146735E7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33073</f>
        <v>33073.0</v>
      </c>
      <c r="AA21" s="24"/>
      <c r="AB21" s="26" t="n">
        <f>42001</f>
        <v>42001.0</v>
      </c>
      <c r="AC21" s="25"/>
      <c r="AD21" s="26" t="n">
        <f>75074</f>
        <v>75074.0</v>
      </c>
    </row>
    <row r="22">
      <c r="A22" s="21" t="s">
        <v>43</v>
      </c>
      <c r="B22" s="22" t="s">
        <v>27</v>
      </c>
      <c r="C22" s="22" t="s">
        <v>28</v>
      </c>
      <c r="D22" s="23"/>
      <c r="E22" s="26" t="n">
        <f>2177</f>
        <v>2177.0</v>
      </c>
      <c r="F22" s="24"/>
      <c r="G22" s="26" t="n">
        <f>4026</f>
        <v>4026.0</v>
      </c>
      <c r="H22" s="25"/>
      <c r="I22" s="26" t="n">
        <f>6203</f>
        <v>6203.0</v>
      </c>
      <c r="J22" s="23"/>
      <c r="K22" s="26" t="n">
        <f>16804432</f>
        <v>1.6804432E7</v>
      </c>
      <c r="L22" s="24"/>
      <c r="M22" s="26" t="n">
        <f>1988672</f>
        <v>1988672.0</v>
      </c>
      <c r="N22" s="25"/>
      <c r="O22" s="26" t="n">
        <f>18793104</f>
        <v>1.8793104E7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35040</f>
        <v>35040.0</v>
      </c>
      <c r="AA22" s="24"/>
      <c r="AB22" s="26" t="n">
        <f>46027</f>
        <v>46027.0</v>
      </c>
      <c r="AC22" s="25"/>
      <c r="AD22" s="26" t="n">
        <f>81067</f>
        <v>81067.0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2000</f>
        <v>2000.0</v>
      </c>
      <c r="F23" s="24"/>
      <c r="G23" s="26" t="n">
        <f>8000</f>
        <v>8000.0</v>
      </c>
      <c r="H23" s="25"/>
      <c r="I23" s="26" t="n">
        <f>10000</f>
        <v>10000.0</v>
      </c>
      <c r="J23" s="23"/>
      <c r="K23" s="26" t="n">
        <f>760000</f>
        <v>760000.0</v>
      </c>
      <c r="L23" s="24"/>
      <c r="M23" s="26" t="n">
        <f>1948000</f>
        <v>1948000.0</v>
      </c>
      <c r="N23" s="25"/>
      <c r="O23" s="26" t="n">
        <f>2708000</f>
        <v>2708000.0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33040</f>
        <v>33040.0</v>
      </c>
      <c r="AA23" s="24"/>
      <c r="AB23" s="26" t="n">
        <f>54027</f>
        <v>54027.0</v>
      </c>
      <c r="AC23" s="25"/>
      <c r="AD23" s="26" t="n">
        <f>87067</f>
        <v>87067.0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205</f>
        <v>205.0</v>
      </c>
      <c r="F24" s="24"/>
      <c r="G24" s="26" t="n">
        <f>6050</f>
        <v>6050.0</v>
      </c>
      <c r="H24" s="25"/>
      <c r="I24" s="26" t="n">
        <f>6255</f>
        <v>6255.0</v>
      </c>
      <c r="J24" s="23"/>
      <c r="K24" s="26" t="n">
        <f>10699950</f>
        <v>1.069995E7</v>
      </c>
      <c r="L24" s="24"/>
      <c r="M24" s="26" t="n">
        <f>3318000</f>
        <v>3318000.0</v>
      </c>
      <c r="N24" s="25"/>
      <c r="O24" s="26" t="n">
        <f>14017950</f>
        <v>1.401795E7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33115</f>
        <v>33115.0</v>
      </c>
      <c r="AA24" s="24"/>
      <c r="AB24" s="26" t="n">
        <f>50077</f>
        <v>50077.0</v>
      </c>
      <c r="AC24" s="25"/>
      <c r="AD24" s="26" t="n">
        <f>83192</f>
        <v>83192.0</v>
      </c>
    </row>
    <row r="25">
      <c r="A25" s="21" t="s">
        <v>46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47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48</v>
      </c>
      <c r="B27" s="22" t="s">
        <v>27</v>
      </c>
      <c r="C27" s="22" t="s">
        <v>28</v>
      </c>
      <c r="D27" s="23"/>
      <c r="E27" s="26" t="n">
        <f>6060</f>
        <v>6060.0</v>
      </c>
      <c r="F27" s="24"/>
      <c r="G27" s="26" t="n">
        <f>2000</f>
        <v>2000.0</v>
      </c>
      <c r="H27" s="25"/>
      <c r="I27" s="26" t="n">
        <f>8060</f>
        <v>8060.0</v>
      </c>
      <c r="J27" s="23"/>
      <c r="K27" s="26" t="n">
        <f>1376000</f>
        <v>1376000.0</v>
      </c>
      <c r="L27" s="24"/>
      <c r="M27" s="26" t="n">
        <f>408000</f>
        <v>408000.0</v>
      </c>
      <c r="N27" s="25"/>
      <c r="O27" s="26" t="n">
        <f>1784000</f>
        <v>1784000.0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36972</f>
        <v>36972.0</v>
      </c>
      <c r="AA27" s="24"/>
      <c r="AB27" s="26" t="n">
        <f>52077</f>
        <v>52077.0</v>
      </c>
      <c r="AC27" s="25"/>
      <c r="AD27" s="26" t="n">
        <f>89049</f>
        <v>89049.0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1000</f>
        <v>1000.0</v>
      </c>
      <c r="F28" s="24"/>
      <c r="G28" s="26" t="n">
        <f>2000</f>
        <v>2000.0</v>
      </c>
      <c r="H28" s="25"/>
      <c r="I28" s="26" t="n">
        <f>3000</f>
        <v>3000.0</v>
      </c>
      <c r="J28" s="23"/>
      <c r="K28" s="26" t="n">
        <f>271000</f>
        <v>271000.0</v>
      </c>
      <c r="L28" s="24"/>
      <c r="M28" s="26" t="n">
        <f>604000</f>
        <v>604000.0</v>
      </c>
      <c r="N28" s="25"/>
      <c r="O28" s="26" t="n">
        <f>875000</f>
        <v>875000.0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37972</f>
        <v>37972.0</v>
      </c>
      <c r="AA28" s="24"/>
      <c r="AB28" s="26" t="n">
        <f>54077</f>
        <v>54077.0</v>
      </c>
      <c r="AC28" s="25"/>
      <c r="AD28" s="26" t="n">
        <f>92049</f>
        <v>92049.0</v>
      </c>
    </row>
    <row r="29">
      <c r="A29" s="21" t="s">
        <v>50</v>
      </c>
      <c r="B29" s="22" t="s">
        <v>27</v>
      </c>
      <c r="C29" s="22" t="s">
        <v>28</v>
      </c>
      <c r="D29" s="23"/>
      <c r="E29" s="26" t="n">
        <f>50</f>
        <v>50.0</v>
      </c>
      <c r="F29" s="24" t="s">
        <v>37</v>
      </c>
      <c r="G29" s="26" t="str">
        <f>"－"</f>
        <v>－</v>
      </c>
      <c r="H29" s="25"/>
      <c r="I29" s="26" t="n">
        <f>50</f>
        <v>50.0</v>
      </c>
      <c r="J29" s="23"/>
      <c r="K29" s="26" t="n">
        <f>10200</f>
        <v>10200.0</v>
      </c>
      <c r="L29" s="24" t="s">
        <v>37</v>
      </c>
      <c r="M29" s="26" t="str">
        <f>"－"</f>
        <v>－</v>
      </c>
      <c r="N29" s="25" t="s">
        <v>37</v>
      </c>
      <c r="O29" s="26" t="n">
        <f>10200</f>
        <v>10200.0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38022</f>
        <v>38022.0</v>
      </c>
      <c r="AA29" s="24"/>
      <c r="AB29" s="26" t="n">
        <f>54077</f>
        <v>54077.0</v>
      </c>
      <c r="AC29" s="25"/>
      <c r="AD29" s="26" t="n">
        <f>92099</f>
        <v>92099.0</v>
      </c>
    </row>
    <row r="30">
      <c r="A30" s="21" t="s">
        <v>51</v>
      </c>
      <c r="B30" s="22" t="s">
        <v>27</v>
      </c>
      <c r="C30" s="22" t="s">
        <v>28</v>
      </c>
      <c r="D30" s="23" t="s">
        <v>37</v>
      </c>
      <c r="E30" s="26" t="str">
        <f>"－"</f>
        <v>－</v>
      </c>
      <c r="F30" s="24"/>
      <c r="G30" s="26" t="n">
        <f>6</f>
        <v>6.0</v>
      </c>
      <c r="H30" s="25" t="s">
        <v>37</v>
      </c>
      <c r="I30" s="26" t="n">
        <f>6</f>
        <v>6.0</v>
      </c>
      <c r="J30" s="23" t="s">
        <v>37</v>
      </c>
      <c r="K30" s="26" t="str">
        <f>"－"</f>
        <v>－</v>
      </c>
      <c r="L30" s="24"/>
      <c r="M30" s="26" t="n">
        <f>51600</f>
        <v>51600.0</v>
      </c>
      <c r="N30" s="25"/>
      <c r="O30" s="26" t="n">
        <f>51600</f>
        <v>51600.0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38022</f>
        <v>38022.0</v>
      </c>
      <c r="AA30" s="24" t="s">
        <v>35</v>
      </c>
      <c r="AB30" s="26" t="n">
        <f>54078</f>
        <v>54078.0</v>
      </c>
      <c r="AC30" s="25"/>
      <c r="AD30" s="26" t="n">
        <f>92100</f>
        <v>92100.0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10</f>
        <v>10.0</v>
      </c>
      <c r="F31" s="24"/>
      <c r="G31" s="26" t="n">
        <f>6000</f>
        <v>6000.0</v>
      </c>
      <c r="H31" s="25"/>
      <c r="I31" s="26" t="n">
        <f>6010</f>
        <v>6010.0</v>
      </c>
      <c r="J31" s="23"/>
      <c r="K31" s="26" t="n">
        <f>88000</f>
        <v>88000.0</v>
      </c>
      <c r="L31" s="24"/>
      <c r="M31" s="26" t="n">
        <f>3542000</f>
        <v>3542000.0</v>
      </c>
      <c r="N31" s="25"/>
      <c r="O31" s="26" t="n">
        <f>3630000</f>
        <v>3630000.0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38032</f>
        <v>38032.0</v>
      </c>
      <c r="AA31" s="24"/>
      <c r="AB31" s="26" t="n">
        <f>48077</f>
        <v>48077.0</v>
      </c>
      <c r="AC31" s="25"/>
      <c r="AD31" s="26" t="n">
        <f>86109</f>
        <v>86109.0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55</v>
      </c>
      <c r="B34" s="22" t="s">
        <v>27</v>
      </c>
      <c r="C34" s="22" t="s">
        <v>28</v>
      </c>
      <c r="D34" s="23"/>
      <c r="E34" s="26" t="n">
        <f>55</f>
        <v>55.0</v>
      </c>
      <c r="F34" s="24"/>
      <c r="G34" s="26" t="n">
        <f>6000</f>
        <v>6000.0</v>
      </c>
      <c r="H34" s="25"/>
      <c r="I34" s="26" t="n">
        <f>6055</f>
        <v>6055.0</v>
      </c>
      <c r="J34" s="23"/>
      <c r="K34" s="26" t="n">
        <f>11715</f>
        <v>11715.0</v>
      </c>
      <c r="L34" s="24"/>
      <c r="M34" s="26" t="n">
        <f>2262000</f>
        <v>2262000.0</v>
      </c>
      <c r="N34" s="25"/>
      <c r="O34" s="26" t="n">
        <f>2273715</f>
        <v>2273715.0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38087</f>
        <v>38087.0</v>
      </c>
      <c r="AA34" s="24"/>
      <c r="AB34" s="26" t="n">
        <f>46077</f>
        <v>46077.0</v>
      </c>
      <c r="AC34" s="25"/>
      <c r="AD34" s="26" t="n">
        <f>84164</f>
        <v>84164.0</v>
      </c>
    </row>
    <row r="35">
      <c r="A35" s="21" t="s">
        <v>56</v>
      </c>
      <c r="B35" s="22" t="s">
        <v>27</v>
      </c>
      <c r="C35" s="22" t="s">
        <v>28</v>
      </c>
      <c r="D35" s="23"/>
      <c r="E35" s="26" t="n">
        <f>6002</f>
        <v>6002.0</v>
      </c>
      <c r="F35" s="24"/>
      <c r="G35" s="26" t="n">
        <f>13000</f>
        <v>13000.0</v>
      </c>
      <c r="H35" s="25"/>
      <c r="I35" s="26" t="n">
        <f>19002</f>
        <v>19002.0</v>
      </c>
      <c r="J35" s="23"/>
      <c r="K35" s="26" t="n">
        <f>2507980</f>
        <v>2507980.0</v>
      </c>
      <c r="L35" s="24"/>
      <c r="M35" s="26" t="n">
        <f>5011000</f>
        <v>5011000.0</v>
      </c>
      <c r="N35" s="25"/>
      <c r="O35" s="26" t="n">
        <f>7518980</f>
        <v>7518980.0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44088</f>
        <v>44088.0</v>
      </c>
      <c r="AA35" s="24"/>
      <c r="AB35" s="26" t="n">
        <f>50077</f>
        <v>50077.0</v>
      </c>
      <c r="AC35" s="25"/>
      <c r="AD35" s="26" t="n">
        <f>94165</f>
        <v>94165.0</v>
      </c>
    </row>
    <row r="36">
      <c r="A36" s="21" t="s">
        <v>57</v>
      </c>
      <c r="B36" s="22" t="s">
        <v>27</v>
      </c>
      <c r="C36" s="22" t="s">
        <v>28</v>
      </c>
      <c r="D36" s="23" t="s">
        <v>35</v>
      </c>
      <c r="E36" s="26" t="n">
        <f>10089</f>
        <v>10089.0</v>
      </c>
      <c r="F36" s="24"/>
      <c r="G36" s="26" t="n">
        <f>5002</f>
        <v>5002.0</v>
      </c>
      <c r="H36" s="25"/>
      <c r="I36" s="26" t="n">
        <f>15091</f>
        <v>15091.0</v>
      </c>
      <c r="J36" s="23"/>
      <c r="K36" s="26" t="n">
        <f>12625840</f>
        <v>1.262584E7</v>
      </c>
      <c r="L36" s="24"/>
      <c r="M36" s="26" t="n">
        <f>2542000</f>
        <v>2542000.0</v>
      </c>
      <c r="N36" s="25"/>
      <c r="O36" s="26" t="n">
        <f>15167840</f>
        <v>1.516784E7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 t="s">
        <v>35</v>
      </c>
      <c r="Z36" s="26" t="n">
        <f>48025</f>
        <v>48025.0</v>
      </c>
      <c r="AA36" s="24"/>
      <c r="AB36" s="26" t="n">
        <f>51079</f>
        <v>51079.0</v>
      </c>
      <c r="AC36" s="25" t="s">
        <v>35</v>
      </c>
      <c r="AD36" s="26" t="n">
        <f>99104</f>
        <v>99104.0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2020</f>
        <v>2020.0</v>
      </c>
      <c r="F37" s="24"/>
      <c r="G37" s="26" t="str">
        <f>"－"</f>
        <v>－</v>
      </c>
      <c r="H37" s="25"/>
      <c r="I37" s="26" t="n">
        <f>2020</f>
        <v>2020.0</v>
      </c>
      <c r="J37" s="23"/>
      <c r="K37" s="26" t="n">
        <f>660400</f>
        <v>660400.0</v>
      </c>
      <c r="L37" s="24"/>
      <c r="M37" s="26" t="str">
        <f>"－"</f>
        <v>－</v>
      </c>
      <c r="N37" s="25"/>
      <c r="O37" s="26" t="n">
        <f>660400</f>
        <v>660400.0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46045</f>
        <v>46045.0</v>
      </c>
      <c r="AA37" s="24"/>
      <c r="AB37" s="26" t="n">
        <f>51079</f>
        <v>51079.0</v>
      </c>
      <c r="AC37" s="25"/>
      <c r="AD37" s="26" t="n">
        <f>97124</f>
        <v>97124.0</v>
      </c>
    </row>
    <row r="38">
      <c r="A38" s="21" t="s">
        <v>59</v>
      </c>
      <c r="B38" s="22" t="s">
        <v>27</v>
      </c>
      <c r="C38" s="22" t="s">
        <v>28</v>
      </c>
      <c r="D38" s="23"/>
      <c r="E38" s="26" t="n">
        <f>153</f>
        <v>153.0</v>
      </c>
      <c r="F38" s="24"/>
      <c r="G38" s="26" t="n">
        <f>2000</f>
        <v>2000.0</v>
      </c>
      <c r="H38" s="25"/>
      <c r="I38" s="26" t="n">
        <f>2153</f>
        <v>2153.0</v>
      </c>
      <c r="J38" s="23"/>
      <c r="K38" s="26" t="n">
        <f>10555320</f>
        <v>1.055532E7</v>
      </c>
      <c r="L38" s="24"/>
      <c r="M38" s="26" t="n">
        <f>30000</f>
        <v>30000.0</v>
      </c>
      <c r="N38" s="25"/>
      <c r="O38" s="26" t="n">
        <f>10585320</f>
        <v>1.058532E7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46018</f>
        <v>46018.0</v>
      </c>
      <c r="AA38" s="24"/>
      <c r="AB38" s="26" t="n">
        <f>49079</f>
        <v>49079.0</v>
      </c>
      <c r="AC38" s="25"/>
      <c r="AD38" s="26" t="n">
        <f>95097</f>
        <v>95097.0</v>
      </c>
    </row>
    <row r="39">
      <c r="A39" s="21" t="s">
        <v>60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61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