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<sst xmlns="http://schemas.openxmlformats.org/spreadsheetml/2006/main" count="164" uniqueCount="58">
  <si>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</si>
  <si>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</si>
  <si>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</si>
  <si>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</si>
  <si>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</si>
  <si>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</si>
  <si>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</si>
  <si>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</si>
  <si>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</si>
  <si>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</si>
  <si>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</si>
  <si>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</si>
  <si>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</si>
  <si>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</si>
  <si>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</si>
  <si>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</si>
  <si>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</si>
  <si>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</si>
  <si>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</si>
  <si>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</si>
  <si>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</si>
  <si>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</si>
  <si>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</si>
  <si>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</si>
  <si>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</si>
  <si>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</si>
  <si>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2.1</t>
  </si>
  <si>
    <t>長期国債先物オプション</t>
  </si>
  <si>
    <t>Options on 10-year JGB Futures</t>
  </si>
  <si>
    <t>◎</t>
  </si>
  <si>
    <t>2</t>
  </si>
  <si>
    <t>3</t>
  </si>
  <si>
    <t>4</t>
  </si>
  <si>
    <t>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</si>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</sst>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7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541</f>
        <v>541.0</v>
      </c>
      <c r="F10" s="24"/>
      <c r="G10" s="26" t="n">
        <f>816</f>
        <v>816.0</v>
      </c>
      <c r="H10" s="25"/>
      <c r="I10" s="26" t="n">
        <f>1357</f>
        <v>1357.0</v>
      </c>
      <c r="J10" s="23"/>
      <c r="K10" s="26" t="n">
        <f>54500000</f>
        <v>5.45E7</v>
      </c>
      <c r="L10" s="24" t="s">
        <v>29</v>
      </c>
      <c r="M10" s="26" t="n">
        <f>68480000</f>
        <v>6.848E7</v>
      </c>
      <c r="N10" s="25"/>
      <c r="O10" s="26" t="n">
        <f>122980000</f>
        <v>1.2298E8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75</f>
        <v>75.0</v>
      </c>
      <c r="U10" s="24"/>
      <c r="V10" s="26" t="n">
        <f>130</f>
        <v>130.0</v>
      </c>
      <c r="W10" s="25"/>
      <c r="X10" s="26" t="n">
        <f>205</f>
        <v>205.0</v>
      </c>
      <c r="Y10" s="23"/>
      <c r="Z10" s="26" t="n">
        <f>4158</f>
        <v>4158.0</v>
      </c>
      <c r="AA10" s="24"/>
      <c r="AB10" s="26" t="n">
        <f>1813</f>
        <v>1813.0</v>
      </c>
      <c r="AC10" s="25"/>
      <c r="AD10" s="26" t="n">
        <f>5971</f>
        <v>5971.0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577</f>
        <v>577.0</v>
      </c>
      <c r="F11" s="24"/>
      <c r="G11" s="26" t="n">
        <f>372</f>
        <v>372.0</v>
      </c>
      <c r="H11" s="25"/>
      <c r="I11" s="26" t="n">
        <f>949</f>
        <v>949.0</v>
      </c>
      <c r="J11" s="23"/>
      <c r="K11" s="26" t="n">
        <f>48180000</f>
        <v>4.818E7</v>
      </c>
      <c r="L11" s="24"/>
      <c r="M11" s="26" t="n">
        <f>37620000</f>
        <v>3.762E7</v>
      </c>
      <c r="N11" s="25"/>
      <c r="O11" s="26" t="n">
        <f>85800000</f>
        <v>8.58E7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56</f>
        <v>56.0</v>
      </c>
      <c r="U11" s="24"/>
      <c r="V11" s="26" t="n">
        <f>31</f>
        <v>31.0</v>
      </c>
      <c r="W11" s="25"/>
      <c r="X11" s="26" t="n">
        <f>87</f>
        <v>87.0</v>
      </c>
      <c r="Y11" s="23"/>
      <c r="Z11" s="26" t="n">
        <f>4240</f>
        <v>4240.0</v>
      </c>
      <c r="AA11" s="24"/>
      <c r="AB11" s="26" t="n">
        <f>2039</f>
        <v>2039.0</v>
      </c>
      <c r="AC11" s="25"/>
      <c r="AD11" s="26" t="n">
        <f>6279</f>
        <v>6279.0</v>
      </c>
    </row>
    <row r="12">
      <c r="A12" s="21" t="s">
        <v>31</v>
      </c>
      <c r="B12" s="22" t="s">
        <v>27</v>
      </c>
      <c r="C12" s="22" t="s">
        <v>28</v>
      </c>
      <c r="D12" s="23"/>
      <c r="E12" s="26" t="n">
        <f>1191</f>
        <v>1191.0</v>
      </c>
      <c r="F12" s="24"/>
      <c r="G12" s="26" t="n">
        <f>146</f>
        <v>146.0</v>
      </c>
      <c r="H12" s="25"/>
      <c r="I12" s="26" t="n">
        <f>1337</f>
        <v>1337.0</v>
      </c>
      <c r="J12" s="23"/>
      <c r="K12" s="26" t="n">
        <f>89865000</f>
        <v>8.9865E7</v>
      </c>
      <c r="L12" s="24"/>
      <c r="M12" s="26" t="n">
        <f>15260000</f>
        <v>1.526E7</v>
      </c>
      <c r="N12" s="25"/>
      <c r="O12" s="26" t="n">
        <f>105125000</f>
        <v>1.05125E8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n">
        <f>580</f>
        <v>580.0</v>
      </c>
      <c r="U12" s="24"/>
      <c r="V12" s="26" t="n">
        <f>2</f>
        <v>2.0</v>
      </c>
      <c r="W12" s="25"/>
      <c r="X12" s="26" t="n">
        <f>582</f>
        <v>582.0</v>
      </c>
      <c r="Y12" s="23"/>
      <c r="Z12" s="26" t="n">
        <f>4508</f>
        <v>4508.0</v>
      </c>
      <c r="AA12" s="24"/>
      <c r="AB12" s="26" t="n">
        <f>2129</f>
        <v>2129.0</v>
      </c>
      <c r="AC12" s="25"/>
      <c r="AD12" s="26" t="n">
        <f>6637</f>
        <v>6637.0</v>
      </c>
    </row>
    <row r="13">
      <c r="A13" s="21" t="s">
        <v>32</v>
      </c>
      <c r="B13" s="22" t="s">
        <v>27</v>
      </c>
      <c r="C13" s="22" t="s">
        <v>28</v>
      </c>
      <c r="D13" s="23"/>
      <c r="E13" s="26" t="n">
        <f>1145</f>
        <v>1145.0</v>
      </c>
      <c r="F13" s="24"/>
      <c r="G13" s="26" t="n">
        <f>138</f>
        <v>138.0</v>
      </c>
      <c r="H13" s="25"/>
      <c r="I13" s="26" t="n">
        <f>1283</f>
        <v>1283.0</v>
      </c>
      <c r="J13" s="23"/>
      <c r="K13" s="26" t="n">
        <f>73380000</f>
        <v>7.338E7</v>
      </c>
      <c r="L13" s="24"/>
      <c r="M13" s="26" t="n">
        <f>8170000</f>
        <v>8170000.0</v>
      </c>
      <c r="N13" s="25"/>
      <c r="O13" s="26" t="n">
        <f>81550000</f>
        <v>8.155E7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n">
        <f>402</f>
        <v>402.0</v>
      </c>
      <c r="U13" s="24" t="s">
        <v>33</v>
      </c>
      <c r="V13" s="26" t="str">
        <f>"－"</f>
        <v>－</v>
      </c>
      <c r="W13" s="25"/>
      <c r="X13" s="26" t="n">
        <f>402</f>
        <v>402.0</v>
      </c>
      <c r="Y13" s="23"/>
      <c r="Z13" s="26" t="n">
        <f>4573</f>
        <v>4573.0</v>
      </c>
      <c r="AA13" s="24"/>
      <c r="AB13" s="26" t="n">
        <f>2192</f>
        <v>2192.0</v>
      </c>
      <c r="AC13" s="25"/>
      <c r="AD13" s="26" t="n">
        <f>6765</f>
        <v>6765.0</v>
      </c>
    </row>
    <row r="14">
      <c r="A14" s="21" t="s">
        <v>34</v>
      </c>
      <c r="B14" s="22" t="s">
        <v>27</v>
      </c>
      <c r="C14" s="22" t="s">
        <v>28</v>
      </c>
      <c r="D14" s="23"/>
      <c r="E14" s="26" t="n">
        <f>484</f>
        <v>484.0</v>
      </c>
      <c r="F14" s="24"/>
      <c r="G14" s="26" t="n">
        <f>193</f>
        <v>193.0</v>
      </c>
      <c r="H14" s="25"/>
      <c r="I14" s="26" t="n">
        <f>677</f>
        <v>677.0</v>
      </c>
      <c r="J14" s="23"/>
      <c r="K14" s="26" t="n">
        <f>28450000</f>
        <v>2.845E7</v>
      </c>
      <c r="L14" s="24"/>
      <c r="M14" s="26" t="n">
        <f>6820000</f>
        <v>6820000.0</v>
      </c>
      <c r="N14" s="25" t="s">
        <v>33</v>
      </c>
      <c r="O14" s="26" t="n">
        <f>35270000</f>
        <v>3.527E7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50</f>
        <v>50.0</v>
      </c>
      <c r="U14" s="24"/>
      <c r="V14" s="26" t="str">
        <f>"－"</f>
        <v>－</v>
      </c>
      <c r="W14" s="25"/>
      <c r="X14" s="26" t="n">
        <f>50</f>
        <v>50.0</v>
      </c>
      <c r="Y14" s="23"/>
      <c r="Z14" s="26" t="n">
        <f>4676</f>
        <v>4676.0</v>
      </c>
      <c r="AA14" s="24"/>
      <c r="AB14" s="26" t="n">
        <f>2228</f>
        <v>2228.0</v>
      </c>
      <c r="AC14" s="25"/>
      <c r="AD14" s="26" t="n">
        <f>6904</f>
        <v>6904.0</v>
      </c>
    </row>
    <row r="15">
      <c r="A15" s="21" t="s">
        <v>35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36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37</v>
      </c>
      <c r="B17" s="22" t="s">
        <v>27</v>
      </c>
      <c r="C17" s="22" t="s">
        <v>28</v>
      </c>
      <c r="D17" s="23"/>
      <c r="E17" s="26" t="n">
        <f>950</f>
        <v>950.0</v>
      </c>
      <c r="F17" s="24"/>
      <c r="G17" s="26" t="n">
        <f>312</f>
        <v>312.0</v>
      </c>
      <c r="H17" s="25"/>
      <c r="I17" s="26" t="n">
        <f>1262</f>
        <v>1262.0</v>
      </c>
      <c r="J17" s="23"/>
      <c r="K17" s="26" t="n">
        <f>106790000</f>
        <v>1.0679E8</v>
      </c>
      <c r="L17" s="24"/>
      <c r="M17" s="26" t="n">
        <f>30500000</f>
        <v>3.05E7</v>
      </c>
      <c r="N17" s="25"/>
      <c r="O17" s="26" t="n">
        <f>137290000</f>
        <v>1.3729E8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 t="s">
        <v>33</v>
      </c>
      <c r="T17" s="26" t="n">
        <f>20</f>
        <v>20.0</v>
      </c>
      <c r="U17" s="24"/>
      <c r="V17" s="26" t="str">
        <f>"－"</f>
        <v>－</v>
      </c>
      <c r="W17" s="25" t="s">
        <v>33</v>
      </c>
      <c r="X17" s="26" t="n">
        <f>20</f>
        <v>20.0</v>
      </c>
      <c r="Y17" s="23"/>
      <c r="Z17" s="26" t="n">
        <f>4511</f>
        <v>4511.0</v>
      </c>
      <c r="AA17" s="24"/>
      <c r="AB17" s="26" t="n">
        <f>2353</f>
        <v>2353.0</v>
      </c>
      <c r="AC17" s="25"/>
      <c r="AD17" s="26" t="n">
        <f>6864</f>
        <v>6864.0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1013</f>
        <v>1013.0</v>
      </c>
      <c r="F18" s="24" t="s">
        <v>33</v>
      </c>
      <c r="G18" s="26" t="n">
        <f>95</f>
        <v>95.0</v>
      </c>
      <c r="H18" s="25"/>
      <c r="I18" s="26" t="n">
        <f>1108</f>
        <v>1108.0</v>
      </c>
      <c r="J18" s="23"/>
      <c r="K18" s="26" t="n">
        <f>59910000</f>
        <v>5.991E7</v>
      </c>
      <c r="L18" s="24"/>
      <c r="M18" s="26" t="n">
        <f>7800000</f>
        <v>7800000.0</v>
      </c>
      <c r="N18" s="25"/>
      <c r="O18" s="26" t="n">
        <f>67710000</f>
        <v>6.771E7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610</f>
        <v>610.0</v>
      </c>
      <c r="U18" s="24"/>
      <c r="V18" s="26" t="str">
        <f>"－"</f>
        <v>－</v>
      </c>
      <c r="W18" s="25"/>
      <c r="X18" s="26" t="n">
        <f>610</f>
        <v>610.0</v>
      </c>
      <c r="Y18" s="23"/>
      <c r="Z18" s="26" t="n">
        <f>4697</f>
        <v>4697.0</v>
      </c>
      <c r="AA18" s="24"/>
      <c r="AB18" s="26" t="n">
        <f>2373</f>
        <v>2373.0</v>
      </c>
      <c r="AC18" s="25"/>
      <c r="AD18" s="26" t="n">
        <f>7070</f>
        <v>7070.0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632</f>
        <v>632.0</v>
      </c>
      <c r="F19" s="24"/>
      <c r="G19" s="26" t="n">
        <f>284</f>
        <v>284.0</v>
      </c>
      <c r="H19" s="25"/>
      <c r="I19" s="26" t="n">
        <f>916</f>
        <v>916.0</v>
      </c>
      <c r="J19" s="23"/>
      <c r="K19" s="26" t="n">
        <f>48190000</f>
        <v>4.819E7</v>
      </c>
      <c r="L19" s="24"/>
      <c r="M19" s="26" t="n">
        <f>21670000</f>
        <v>2.167E7</v>
      </c>
      <c r="N19" s="25"/>
      <c r="O19" s="26" t="n">
        <f>69860000</f>
        <v>6.986E7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259</f>
        <v>259.0</v>
      </c>
      <c r="U19" s="24"/>
      <c r="V19" s="26" t="n">
        <f>105</f>
        <v>105.0</v>
      </c>
      <c r="W19" s="25"/>
      <c r="X19" s="26" t="n">
        <f>364</f>
        <v>364.0</v>
      </c>
      <c r="Y19" s="23"/>
      <c r="Z19" s="26" t="n">
        <f>4993</f>
        <v>4993.0</v>
      </c>
      <c r="AA19" s="24"/>
      <c r="AB19" s="26" t="n">
        <f>2408</f>
        <v>2408.0</v>
      </c>
      <c r="AC19" s="25"/>
      <c r="AD19" s="26" t="n">
        <f>7401</f>
        <v>7401.0</v>
      </c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 t="n">
        <f>759</f>
        <v>759.0</v>
      </c>
      <c r="F21" s="24"/>
      <c r="G21" s="26" t="n">
        <f>457</f>
        <v>457.0</v>
      </c>
      <c r="H21" s="25"/>
      <c r="I21" s="26" t="n">
        <f>1216</f>
        <v>1216.0</v>
      </c>
      <c r="J21" s="23"/>
      <c r="K21" s="26" t="n">
        <f>40970000</f>
        <v>4.097E7</v>
      </c>
      <c r="L21" s="24"/>
      <c r="M21" s="26" t="n">
        <f>21335000</f>
        <v>2.1335E7</v>
      </c>
      <c r="N21" s="25"/>
      <c r="O21" s="26" t="n">
        <f>62305000</f>
        <v>6.2305E7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n">
        <f>77</f>
        <v>77.0</v>
      </c>
      <c r="U21" s="24"/>
      <c r="V21" s="26" t="n">
        <f>50</f>
        <v>50.0</v>
      </c>
      <c r="W21" s="25"/>
      <c r="X21" s="26" t="n">
        <f>127</f>
        <v>127.0</v>
      </c>
      <c r="Y21" s="23" t="s">
        <v>29</v>
      </c>
      <c r="Z21" s="26" t="n">
        <f>5276</f>
        <v>5276.0</v>
      </c>
      <c r="AA21" s="24"/>
      <c r="AB21" s="26" t="n">
        <f>2390</f>
        <v>2390.0</v>
      </c>
      <c r="AC21" s="25"/>
      <c r="AD21" s="26" t="n">
        <f>7666</f>
        <v>7666.0</v>
      </c>
    </row>
    <row r="22">
      <c r="A22" s="21" t="s">
        <v>42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43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44</v>
      </c>
      <c r="B24" s="22" t="s">
        <v>27</v>
      </c>
      <c r="C24" s="22" t="s">
        <v>28</v>
      </c>
      <c r="D24" s="23" t="s">
        <v>33</v>
      </c>
      <c r="E24" s="26" t="n">
        <f>193</f>
        <v>193.0</v>
      </c>
      <c r="F24" s="24"/>
      <c r="G24" s="26" t="n">
        <f>140</f>
        <v>140.0</v>
      </c>
      <c r="H24" s="25" t="s">
        <v>33</v>
      </c>
      <c r="I24" s="26" t="n">
        <f>333</f>
        <v>333.0</v>
      </c>
      <c r="J24" s="23" t="s">
        <v>33</v>
      </c>
      <c r="K24" s="26" t="n">
        <f>20940000</f>
        <v>2.094E7</v>
      </c>
      <c r="L24" s="24"/>
      <c r="M24" s="26" t="n">
        <f>19100000</f>
        <v>1.91E7</v>
      </c>
      <c r="N24" s="25"/>
      <c r="O24" s="26" t="n">
        <f>40040000</f>
        <v>4.004E7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55</f>
        <v>55.0</v>
      </c>
      <c r="U24" s="24"/>
      <c r="V24" s="26" t="str">
        <f>"－"</f>
        <v>－</v>
      </c>
      <c r="W24" s="25"/>
      <c r="X24" s="26" t="n">
        <f>55</f>
        <v>55.0</v>
      </c>
      <c r="Y24" s="23"/>
      <c r="Z24" s="26" t="n">
        <f>5250</f>
        <v>5250.0</v>
      </c>
      <c r="AA24" s="24"/>
      <c r="AB24" s="26" t="n">
        <f>2500</f>
        <v>2500.0</v>
      </c>
      <c r="AC24" s="25"/>
      <c r="AD24" s="26" t="n">
        <f>7750</f>
        <v>7750.0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632</f>
        <v>632.0</v>
      </c>
      <c r="F25" s="24" t="s">
        <v>29</v>
      </c>
      <c r="G25" s="26" t="n">
        <f>1131</f>
        <v>1131.0</v>
      </c>
      <c r="H25" s="25"/>
      <c r="I25" s="26" t="n">
        <f>1763</f>
        <v>1763.0</v>
      </c>
      <c r="J25" s="23"/>
      <c r="K25" s="26" t="n">
        <f>37790000</f>
        <v>3.779E7</v>
      </c>
      <c r="L25" s="24"/>
      <c r="M25" s="26" t="n">
        <f>58520000</f>
        <v>5.852E7</v>
      </c>
      <c r="N25" s="25"/>
      <c r="O25" s="26" t="n">
        <f>96310000</f>
        <v>9.631E7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60</f>
        <v>60.0</v>
      </c>
      <c r="U25" s="24"/>
      <c r="V25" s="26" t="n">
        <f>75</f>
        <v>75.0</v>
      </c>
      <c r="W25" s="25"/>
      <c r="X25" s="26" t="n">
        <f>135</f>
        <v>135.0</v>
      </c>
      <c r="Y25" s="23"/>
      <c r="Z25" s="26" t="n">
        <f>5215</f>
        <v>5215.0</v>
      </c>
      <c r="AA25" s="24"/>
      <c r="AB25" s="26" t="n">
        <f>2329</f>
        <v>2329.0</v>
      </c>
      <c r="AC25" s="25"/>
      <c r="AD25" s="26" t="n">
        <f>7544</f>
        <v>7544.0</v>
      </c>
    </row>
    <row r="26">
      <c r="A26" s="21" t="s">
        <v>46</v>
      </c>
      <c r="B26" s="22" t="s">
        <v>27</v>
      </c>
      <c r="C26" s="22" t="s">
        <v>28</v>
      </c>
      <c r="D26" s="23" t="s">
        <v>29</v>
      </c>
      <c r="E26" s="26" t="n">
        <f>1716</f>
        <v>1716.0</v>
      </c>
      <c r="F26" s="24"/>
      <c r="G26" s="26" t="n">
        <f>855</f>
        <v>855.0</v>
      </c>
      <c r="H26" s="25" t="s">
        <v>29</v>
      </c>
      <c r="I26" s="26" t="n">
        <f>2571</f>
        <v>2571.0</v>
      </c>
      <c r="J26" s="23"/>
      <c r="K26" s="26" t="n">
        <f>169670000</f>
        <v>1.6967E8</v>
      </c>
      <c r="L26" s="24"/>
      <c r="M26" s="26" t="n">
        <f>56100000</f>
        <v>5.61E7</v>
      </c>
      <c r="N26" s="25"/>
      <c r="O26" s="26" t="n">
        <f>225770000</f>
        <v>2.2577E8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n">
        <f>400</f>
        <v>400.0</v>
      </c>
      <c r="U26" s="24"/>
      <c r="V26" s="26" t="str">
        <f>"－"</f>
        <v>－</v>
      </c>
      <c r="W26" s="25"/>
      <c r="X26" s="26" t="n">
        <f>400</f>
        <v>400.0</v>
      </c>
      <c r="Y26" s="23"/>
      <c r="Z26" s="26" t="n">
        <f>4853</f>
        <v>4853.0</v>
      </c>
      <c r="AA26" s="24"/>
      <c r="AB26" s="26" t="n">
        <f>2519</f>
        <v>2519.0</v>
      </c>
      <c r="AC26" s="25"/>
      <c r="AD26" s="26" t="n">
        <f>7372</f>
        <v>7372.0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476</f>
        <v>476.0</v>
      </c>
      <c r="F27" s="24"/>
      <c r="G27" s="26" t="n">
        <f>431</f>
        <v>431.0</v>
      </c>
      <c r="H27" s="25"/>
      <c r="I27" s="26" t="n">
        <f>907</f>
        <v>907.0</v>
      </c>
      <c r="J27" s="23"/>
      <c r="K27" s="26" t="n">
        <f>42072500</f>
        <v>4.20725E7</v>
      </c>
      <c r="L27" s="24"/>
      <c r="M27" s="26" t="n">
        <f>33120000</f>
        <v>3.312E7</v>
      </c>
      <c r="N27" s="25"/>
      <c r="O27" s="26" t="n">
        <f>75192500</f>
        <v>7.51925E7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50</f>
        <v>50.0</v>
      </c>
      <c r="U27" s="24"/>
      <c r="V27" s="26" t="str">
        <f>"－"</f>
        <v>－</v>
      </c>
      <c r="W27" s="25"/>
      <c r="X27" s="26" t="n">
        <f>50</f>
        <v>50.0</v>
      </c>
      <c r="Y27" s="23"/>
      <c r="Z27" s="26" t="n">
        <f>4827</f>
        <v>4827.0</v>
      </c>
      <c r="AA27" s="24"/>
      <c r="AB27" s="26" t="n">
        <f>2422</f>
        <v>2422.0</v>
      </c>
      <c r="AC27" s="25"/>
      <c r="AD27" s="26" t="n">
        <f>7249</f>
        <v>7249.0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534</f>
        <v>534.0</v>
      </c>
      <c r="F28" s="24"/>
      <c r="G28" s="26" t="n">
        <f>146</f>
        <v>146.0</v>
      </c>
      <c r="H28" s="25"/>
      <c r="I28" s="26" t="n">
        <f>680</f>
        <v>680.0</v>
      </c>
      <c r="J28" s="23"/>
      <c r="K28" s="26" t="n">
        <f>55930000</f>
        <v>5.593E7</v>
      </c>
      <c r="L28" s="24" t="s">
        <v>33</v>
      </c>
      <c r="M28" s="26" t="n">
        <f>5970000</f>
        <v>5970000.0</v>
      </c>
      <c r="N28" s="25"/>
      <c r="O28" s="26" t="n">
        <f>61900000</f>
        <v>6.19E7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n">
        <f>53</f>
        <v>53.0</v>
      </c>
      <c r="U28" s="24"/>
      <c r="V28" s="26" t="str">
        <f>"－"</f>
        <v>－</v>
      </c>
      <c r="W28" s="25"/>
      <c r="X28" s="26" t="n">
        <f>53</f>
        <v>53.0</v>
      </c>
      <c r="Y28" s="23"/>
      <c r="Z28" s="26" t="n">
        <f>4759</f>
        <v>4759.0</v>
      </c>
      <c r="AA28" s="24"/>
      <c r="AB28" s="26" t="n">
        <f>2511</f>
        <v>2511.0</v>
      </c>
      <c r="AC28" s="25"/>
      <c r="AD28" s="26" t="n">
        <f>7270</f>
        <v>7270.0</v>
      </c>
    </row>
    <row r="29">
      <c r="A29" s="21" t="s">
        <v>49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50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51</v>
      </c>
      <c r="B31" s="22" t="s">
        <v>27</v>
      </c>
      <c r="C31" s="22" t="s">
        <v>28</v>
      </c>
      <c r="D31" s="23"/>
      <c r="E31" s="26" t="n">
        <f>1548</f>
        <v>1548.0</v>
      </c>
      <c r="F31" s="24"/>
      <c r="G31" s="26" t="n">
        <f>413</f>
        <v>413.0</v>
      </c>
      <c r="H31" s="25"/>
      <c r="I31" s="26" t="n">
        <f>1961</f>
        <v>1961.0</v>
      </c>
      <c r="J31" s="23" t="s">
        <v>29</v>
      </c>
      <c r="K31" s="26" t="n">
        <f>256860000</f>
        <v>2.5686E8</v>
      </c>
      <c r="L31" s="24"/>
      <c r="M31" s="26" t="n">
        <f>52110000</f>
        <v>5.211E7</v>
      </c>
      <c r="N31" s="25" t="s">
        <v>29</v>
      </c>
      <c r="O31" s="26" t="n">
        <f>308970000</f>
        <v>3.0897E8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 t="s">
        <v>29</v>
      </c>
      <c r="T31" s="26" t="n">
        <f>1405</f>
        <v>1405.0</v>
      </c>
      <c r="U31" s="24"/>
      <c r="V31" s="26" t="str">
        <f>"－"</f>
        <v>－</v>
      </c>
      <c r="W31" s="25" t="s">
        <v>29</v>
      </c>
      <c r="X31" s="26" t="n">
        <f>1405</f>
        <v>1405.0</v>
      </c>
      <c r="Y31" s="23"/>
      <c r="Z31" s="26" t="n">
        <f>5109</f>
        <v>5109.0</v>
      </c>
      <c r="AA31" s="24"/>
      <c r="AB31" s="26" t="n">
        <f>2815</f>
        <v>2815.0</v>
      </c>
      <c r="AC31" s="25"/>
      <c r="AD31" s="26" t="n">
        <f>7924</f>
        <v>7924.0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 t="n">
        <f>391</f>
        <v>391.0</v>
      </c>
      <c r="F33" s="24"/>
      <c r="G33" s="26" t="n">
        <f>181</f>
        <v>181.0</v>
      </c>
      <c r="H33" s="25"/>
      <c r="I33" s="26" t="n">
        <f>572</f>
        <v>572.0</v>
      </c>
      <c r="J33" s="23"/>
      <c r="K33" s="26" t="n">
        <f>43535000</f>
        <v>4.3535E7</v>
      </c>
      <c r="L33" s="24"/>
      <c r="M33" s="26" t="n">
        <f>6930000</f>
        <v>6930000.0</v>
      </c>
      <c r="N33" s="25"/>
      <c r="O33" s="26" t="n">
        <f>50465000</f>
        <v>5.0465E7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n">
        <f>401</f>
        <v>401.0</v>
      </c>
      <c r="U33" s="24"/>
      <c r="V33" s="26" t="str">
        <f>"－"</f>
        <v>－</v>
      </c>
      <c r="W33" s="25"/>
      <c r="X33" s="26" t="n">
        <f>401</f>
        <v>401.0</v>
      </c>
      <c r="Y33" s="23"/>
      <c r="Z33" s="26" t="n">
        <f>5211</f>
        <v>5211.0</v>
      </c>
      <c r="AA33" s="24"/>
      <c r="AB33" s="26" t="n">
        <f>2707</f>
        <v>2707.0</v>
      </c>
      <c r="AC33" s="25"/>
      <c r="AD33" s="26" t="n">
        <f>7918</f>
        <v>7918.0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689</f>
        <v>689.0</v>
      </c>
      <c r="F34" s="24"/>
      <c r="G34" s="26" t="n">
        <f>718</f>
        <v>718.0</v>
      </c>
      <c r="H34" s="25"/>
      <c r="I34" s="26" t="n">
        <f>1407</f>
        <v>1407.0</v>
      </c>
      <c r="J34" s="23"/>
      <c r="K34" s="26" t="n">
        <f>123820000</f>
        <v>1.2382E8</v>
      </c>
      <c r="L34" s="24"/>
      <c r="M34" s="26" t="n">
        <f>61670000</f>
        <v>6.167E7</v>
      </c>
      <c r="N34" s="25"/>
      <c r="O34" s="26" t="n">
        <f>185490000</f>
        <v>1.8549E8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n">
        <f>501</f>
        <v>501.0</v>
      </c>
      <c r="U34" s="24"/>
      <c r="V34" s="26" t="str">
        <f>"－"</f>
        <v>－</v>
      </c>
      <c r="W34" s="25"/>
      <c r="X34" s="26" t="n">
        <f>501</f>
        <v>501.0</v>
      </c>
      <c r="Y34" s="23"/>
      <c r="Z34" s="26" t="n">
        <f>5106</f>
        <v>5106.0</v>
      </c>
      <c r="AA34" s="24" t="s">
        <v>29</v>
      </c>
      <c r="AB34" s="26" t="n">
        <f>3018</f>
        <v>3018.0</v>
      </c>
      <c r="AC34" s="25" t="s">
        <v>29</v>
      </c>
      <c r="AD34" s="26" t="n">
        <f>8124</f>
        <v>8124.0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734</f>
        <v>734.0</v>
      </c>
      <c r="F35" s="24"/>
      <c r="G35" s="26" t="n">
        <f>331</f>
        <v>331.0</v>
      </c>
      <c r="H35" s="25"/>
      <c r="I35" s="26" t="n">
        <f>1065</f>
        <v>1065.0</v>
      </c>
      <c r="J35" s="23"/>
      <c r="K35" s="26" t="n">
        <f>101620000</f>
        <v>1.0162E8</v>
      </c>
      <c r="L35" s="24"/>
      <c r="M35" s="26" t="n">
        <f>10085000</f>
        <v>1.0085E7</v>
      </c>
      <c r="N35" s="25"/>
      <c r="O35" s="26" t="n">
        <f>111705000</f>
        <v>1.11705E8</v>
      </c>
      <c r="P35" s="27" t="n">
        <f>3109</f>
        <v>3109.0</v>
      </c>
      <c r="Q35" s="28" t="str">
        <f>"－"</f>
        <v>－</v>
      </c>
      <c r="R35" s="29" t="n">
        <f>3109</f>
        <v>3109.0</v>
      </c>
      <c r="S35" s="23"/>
      <c r="T35" s="26" t="n">
        <f>110</f>
        <v>110.0</v>
      </c>
      <c r="U35" s="24" t="s">
        <v>29</v>
      </c>
      <c r="V35" s="26" t="n">
        <f>300</f>
        <v>300.0</v>
      </c>
      <c r="W35" s="25"/>
      <c r="X35" s="26" t="n">
        <f>410</f>
        <v>410.0</v>
      </c>
      <c r="Y35" s="23" t="s">
        <v>33</v>
      </c>
      <c r="Z35" s="26" t="n">
        <f>1059</f>
        <v>1059.0</v>
      </c>
      <c r="AA35" s="24" t="s">
        <v>33</v>
      </c>
      <c r="AB35" s="26" t="n">
        <f>214</f>
        <v>214.0</v>
      </c>
      <c r="AC35" s="25" t="s">
        <v>33</v>
      </c>
      <c r="AD35" s="26" t="n">
        <f>1273</f>
        <v>1273.0</v>
      </c>
    </row>
    <row r="36">
      <c r="A36" s="21" t="s">
        <v>56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57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