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<sst xmlns="http://schemas.openxmlformats.org/spreadsheetml/2006/main" count="161" uniqueCount="59">
  <si>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</si>
  <si>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</si>
  <si>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</si>
  <si>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</si>
  <si>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</si>
  <si>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</si>
  <si>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</si>
  <si>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</si>
  <si>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</si>
  <si>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</si>
  <si>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</si>
  <si>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</si>
  <si>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</si>
  <si>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</si>
  <si>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</si>
  <si>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</si>
  <si>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</si>
  <si>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</si>
  <si>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</si>
  <si>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</si>
  <si>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</si>
  <si>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</si>
  <si>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</si>
  <si>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</si>
  <si>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</si>
  <si>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</si>
  <si>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2.1</t>
  </si>
  <si>
    <t>有価証券オプション</t>
  </si>
  <si>
    <t>Securities Options</t>
  </si>
  <si>
    <t>◎●</t>
  </si>
  <si>
    <t>◎</t>
  </si>
  <si>
    <t>2</t>
  </si>
  <si>
    <t>3</t>
  </si>
  <si>
    <t>4</t>
  </si>
  <si>
    <t>●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</si>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</sst>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7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8065</f>
        <v>8065.0</v>
      </c>
      <c r="F10" s="24"/>
      <c r="G10" s="26" t="n">
        <f>8000</f>
        <v>8000.0</v>
      </c>
      <c r="H10" s="25"/>
      <c r="I10" s="26" t="n">
        <f>16065</f>
        <v>16065.0</v>
      </c>
      <c r="J10" s="23"/>
      <c r="K10" s="26" t="n">
        <f>7096200</f>
        <v>7096200.0</v>
      </c>
      <c r="L10" s="24"/>
      <c r="M10" s="26" t="n">
        <f>2816000</f>
        <v>2816000.0</v>
      </c>
      <c r="N10" s="25"/>
      <c r="O10" s="26" t="n">
        <f>9912200</f>
        <v>9912200.0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44083</f>
        <v>44083.0</v>
      </c>
      <c r="AA10" s="24" t="s">
        <v>30</v>
      </c>
      <c r="AB10" s="26" t="n">
        <f>45079</f>
        <v>45079.0</v>
      </c>
      <c r="AC10" s="25" t="s">
        <v>30</v>
      </c>
      <c r="AD10" s="26" t="n">
        <f>89162</f>
        <v>89162.0</v>
      </c>
    </row>
    <row r="11">
      <c r="A11" s="21" t="s">
        <v>31</v>
      </c>
      <c r="B11" s="22" t="s">
        <v>27</v>
      </c>
      <c r="C11" s="22" t="s">
        <v>28</v>
      </c>
      <c r="D11" s="23"/>
      <c r="E11" s="26" t="n">
        <f>1001</f>
        <v>1001.0</v>
      </c>
      <c r="F11" s="24"/>
      <c r="G11" s="26" t="n">
        <f>8000</f>
        <v>8000.0</v>
      </c>
      <c r="H11" s="25"/>
      <c r="I11" s="26" t="n">
        <f>9001</f>
        <v>9001.0</v>
      </c>
      <c r="J11" s="23"/>
      <c r="K11" s="26" t="n">
        <f>237300</f>
        <v>237300.0</v>
      </c>
      <c r="L11" s="24"/>
      <c r="M11" s="26" t="n">
        <f>2748000</f>
        <v>2748000.0</v>
      </c>
      <c r="N11" s="25"/>
      <c r="O11" s="26" t="n">
        <f>2985300</f>
        <v>2985300.0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43084</f>
        <v>43084.0</v>
      </c>
      <c r="AA11" s="24"/>
      <c r="AB11" s="26" t="n">
        <f>41079</f>
        <v>41079.0</v>
      </c>
      <c r="AC11" s="25"/>
      <c r="AD11" s="26" t="n">
        <f>84163</f>
        <v>84163.0</v>
      </c>
    </row>
    <row r="12">
      <c r="A12" s="21" t="s">
        <v>32</v>
      </c>
      <c r="B12" s="22" t="s">
        <v>27</v>
      </c>
      <c r="C12" s="22" t="s">
        <v>28</v>
      </c>
      <c r="D12" s="23"/>
      <c r="E12" s="26" t="n">
        <f>28</f>
        <v>28.0</v>
      </c>
      <c r="F12" s="24"/>
      <c r="G12" s="26" t="n">
        <f>2000</f>
        <v>2000.0</v>
      </c>
      <c r="H12" s="25"/>
      <c r="I12" s="26" t="n">
        <f>2028</f>
        <v>2028.0</v>
      </c>
      <c r="J12" s="23"/>
      <c r="K12" s="26" t="n">
        <f>4191640</f>
        <v>4191640.0</v>
      </c>
      <c r="L12" s="24"/>
      <c r="M12" s="26" t="n">
        <f>1212000</f>
        <v>1212000.0</v>
      </c>
      <c r="N12" s="25"/>
      <c r="O12" s="26" t="n">
        <f>5403640</f>
        <v>5403640.0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43072</f>
        <v>43072.0</v>
      </c>
      <c r="AA12" s="24"/>
      <c r="AB12" s="26" t="n">
        <f>43079</f>
        <v>43079.0</v>
      </c>
      <c r="AC12" s="25"/>
      <c r="AD12" s="26" t="n">
        <f>86151</f>
        <v>86151.0</v>
      </c>
    </row>
    <row r="13">
      <c r="A13" s="21" t="s">
        <v>33</v>
      </c>
      <c r="B13" s="22" t="s">
        <v>27</v>
      </c>
      <c r="C13" s="22" t="s">
        <v>28</v>
      </c>
      <c r="D13" s="23" t="s">
        <v>34</v>
      </c>
      <c r="E13" s="26" t="str">
        <f>"－"</f>
        <v>－</v>
      </c>
      <c r="F13" s="24"/>
      <c r="G13" s="26" t="n">
        <f>6000</f>
        <v>6000.0</v>
      </c>
      <c r="H13" s="25"/>
      <c r="I13" s="26" t="n">
        <f>6000</f>
        <v>6000.0</v>
      </c>
      <c r="J13" s="23" t="s">
        <v>34</v>
      </c>
      <c r="K13" s="26" t="str">
        <f>"－"</f>
        <v>－</v>
      </c>
      <c r="L13" s="24"/>
      <c r="M13" s="26" t="n">
        <f>2010000</f>
        <v>2010000.0</v>
      </c>
      <c r="N13" s="25"/>
      <c r="O13" s="26" t="n">
        <f>2010000</f>
        <v>2010000.0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43072</f>
        <v>43072.0</v>
      </c>
      <c r="AA13" s="24"/>
      <c r="AB13" s="26" t="n">
        <f>39079</f>
        <v>39079.0</v>
      </c>
      <c r="AC13" s="25"/>
      <c r="AD13" s="26" t="n">
        <f>82151</f>
        <v>82151.0</v>
      </c>
    </row>
    <row r="14">
      <c r="A14" s="21" t="s">
        <v>35</v>
      </c>
      <c r="B14" s="22" t="s">
        <v>27</v>
      </c>
      <c r="C14" s="22" t="s">
        <v>28</v>
      </c>
      <c r="D14" s="23"/>
      <c r="E14" s="26" t="str">
        <f>"－"</f>
        <v>－</v>
      </c>
      <c r="F14" s="24"/>
      <c r="G14" s="26" t="n">
        <f>8000</f>
        <v>8000.0</v>
      </c>
      <c r="H14" s="25"/>
      <c r="I14" s="26" t="n">
        <f>8000</f>
        <v>8000.0</v>
      </c>
      <c r="J14" s="23"/>
      <c r="K14" s="26" t="str">
        <f>"－"</f>
        <v>－</v>
      </c>
      <c r="L14" s="24"/>
      <c r="M14" s="26" t="n">
        <f>1480000</f>
        <v>1480000.0</v>
      </c>
      <c r="N14" s="25"/>
      <c r="O14" s="26" t="n">
        <f>1480000</f>
        <v>1480000.0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43072</f>
        <v>43072.0</v>
      </c>
      <c r="AA14" s="24"/>
      <c r="AB14" s="26" t="n">
        <f>41078</f>
        <v>41078.0</v>
      </c>
      <c r="AC14" s="25"/>
      <c r="AD14" s="26" t="n">
        <f>84150</f>
        <v>84150.0</v>
      </c>
    </row>
    <row r="15">
      <c r="A15" s="21" t="s">
        <v>36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37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38</v>
      </c>
      <c r="B17" s="22" t="s">
        <v>27</v>
      </c>
      <c r="C17" s="22" t="s">
        <v>28</v>
      </c>
      <c r="D17" s="23"/>
      <c r="E17" s="26" t="str">
        <f>"－"</f>
        <v>－</v>
      </c>
      <c r="F17" s="24"/>
      <c r="G17" s="26" t="n">
        <f>6067</f>
        <v>6067.0</v>
      </c>
      <c r="H17" s="25"/>
      <c r="I17" s="26" t="n">
        <f>6067</f>
        <v>6067.0</v>
      </c>
      <c r="J17" s="23"/>
      <c r="K17" s="26" t="str">
        <f>"－"</f>
        <v>－</v>
      </c>
      <c r="L17" s="24"/>
      <c r="M17" s="26" t="n">
        <f>8258500</f>
        <v>8258500.0</v>
      </c>
      <c r="N17" s="25"/>
      <c r="O17" s="26" t="n">
        <f>8258500</f>
        <v>8258500.0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43072</f>
        <v>43072.0</v>
      </c>
      <c r="AA17" s="24"/>
      <c r="AB17" s="26" t="n">
        <f>43095</f>
        <v>43095.0</v>
      </c>
      <c r="AC17" s="25"/>
      <c r="AD17" s="26" t="n">
        <f>86167</f>
        <v>86167.0</v>
      </c>
    </row>
    <row r="18">
      <c r="A18" s="21" t="s">
        <v>39</v>
      </c>
      <c r="B18" s="22" t="s">
        <v>27</v>
      </c>
      <c r="C18" s="22" t="s">
        <v>28</v>
      </c>
      <c r="D18" s="23" t="s">
        <v>30</v>
      </c>
      <c r="E18" s="26" t="n">
        <f>22000</f>
        <v>22000.0</v>
      </c>
      <c r="F18" s="24" t="s">
        <v>30</v>
      </c>
      <c r="G18" s="26" t="n">
        <f>30000</f>
        <v>30000.0</v>
      </c>
      <c r="H18" s="25" t="s">
        <v>30</v>
      </c>
      <c r="I18" s="26" t="n">
        <f>52000</f>
        <v>52000.0</v>
      </c>
      <c r="J18" s="23"/>
      <c r="K18" s="26" t="n">
        <f>5657000</f>
        <v>5657000.0</v>
      </c>
      <c r="L18" s="24" t="s">
        <v>30</v>
      </c>
      <c r="M18" s="26" t="n">
        <f>35350000</f>
        <v>3.535E7</v>
      </c>
      <c r="N18" s="25" t="s">
        <v>30</v>
      </c>
      <c r="O18" s="26" t="n">
        <f>41007000</f>
        <v>4.1007E7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 t="s">
        <v>30</v>
      </c>
      <c r="Z18" s="26" t="n">
        <f>45072</f>
        <v>45072.0</v>
      </c>
      <c r="AA18" s="24"/>
      <c r="AB18" s="26" t="n">
        <f>43096</f>
        <v>43096.0</v>
      </c>
      <c r="AC18" s="25"/>
      <c r="AD18" s="26" t="n">
        <f>88168</f>
        <v>88168.0</v>
      </c>
    </row>
    <row r="19">
      <c r="A19" s="21" t="s">
        <v>40</v>
      </c>
      <c r="B19" s="22" t="s">
        <v>27</v>
      </c>
      <c r="C19" s="22" t="s">
        <v>28</v>
      </c>
      <c r="D19" s="23"/>
      <c r="E19" s="26" t="n">
        <f>2024</f>
        <v>2024.0</v>
      </c>
      <c r="F19" s="24"/>
      <c r="G19" s="26" t="n">
        <f>14000</f>
        <v>14000.0</v>
      </c>
      <c r="H19" s="25"/>
      <c r="I19" s="26" t="n">
        <f>16024</f>
        <v>16024.0</v>
      </c>
      <c r="J19" s="23"/>
      <c r="K19" s="26" t="n">
        <f>5617760</f>
        <v>5617760.0</v>
      </c>
      <c r="L19" s="24"/>
      <c r="M19" s="26" t="n">
        <f>27936000</f>
        <v>2.7936E7</v>
      </c>
      <c r="N19" s="25"/>
      <c r="O19" s="26" t="n">
        <f>33553760</f>
        <v>3.355376E7</v>
      </c>
      <c r="P19" s="27" t="n">
        <f>20</f>
        <v>20.0</v>
      </c>
      <c r="Q19" s="28" t="n">
        <f>13058</f>
        <v>13058.0</v>
      </c>
      <c r="R19" s="29" t="n">
        <f>13078</f>
        <v>13078.0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 t="s">
        <v>34</v>
      </c>
      <c r="Z19" s="26" t="n">
        <f>28356</f>
        <v>28356.0</v>
      </c>
      <c r="AA19" s="24"/>
      <c r="AB19" s="26" t="n">
        <f>28018</f>
        <v>28018.0</v>
      </c>
      <c r="AC19" s="25"/>
      <c r="AD19" s="26" t="n">
        <f>56374</f>
        <v>56374.0</v>
      </c>
    </row>
    <row r="20">
      <c r="A20" s="21" t="s">
        <v>41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42</v>
      </c>
      <c r="B21" s="22" t="s">
        <v>27</v>
      </c>
      <c r="C21" s="22" t="s">
        <v>28</v>
      </c>
      <c r="D21" s="23"/>
      <c r="E21" s="26" t="n">
        <f>2353</f>
        <v>2353.0</v>
      </c>
      <c r="F21" s="24" t="s">
        <v>34</v>
      </c>
      <c r="G21" s="26" t="n">
        <f>1</f>
        <v>1.0</v>
      </c>
      <c r="H21" s="25"/>
      <c r="I21" s="26" t="n">
        <f>2354</f>
        <v>2354.0</v>
      </c>
      <c r="J21" s="23"/>
      <c r="K21" s="26" t="n">
        <f>1313351</f>
        <v>1313351.0</v>
      </c>
      <c r="L21" s="24" t="s">
        <v>34</v>
      </c>
      <c r="M21" s="26" t="n">
        <f>3800</f>
        <v>3800.0</v>
      </c>
      <c r="N21" s="25"/>
      <c r="O21" s="26" t="n">
        <f>1317151</f>
        <v>1317151.0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30356</f>
        <v>30356.0</v>
      </c>
      <c r="AA21" s="24"/>
      <c r="AB21" s="26" t="n">
        <f>28019</f>
        <v>28019.0</v>
      </c>
      <c r="AC21" s="25"/>
      <c r="AD21" s="26" t="n">
        <f>58375</f>
        <v>58375.0</v>
      </c>
    </row>
    <row r="22">
      <c r="A22" s="21" t="s">
        <v>43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44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45</v>
      </c>
      <c r="B24" s="22" t="s">
        <v>27</v>
      </c>
      <c r="C24" s="22" t="s">
        <v>28</v>
      </c>
      <c r="D24" s="23"/>
      <c r="E24" s="26" t="n">
        <f>2700</f>
        <v>2700.0</v>
      </c>
      <c r="F24" s="24"/>
      <c r="G24" s="26" t="n">
        <f>4003</f>
        <v>4003.0</v>
      </c>
      <c r="H24" s="25"/>
      <c r="I24" s="26" t="n">
        <f>6703</f>
        <v>6703.0</v>
      </c>
      <c r="J24" s="23"/>
      <c r="K24" s="26" t="n">
        <f>16004920</f>
        <v>1.600492E7</v>
      </c>
      <c r="L24" s="24"/>
      <c r="M24" s="26" t="n">
        <f>5225150</f>
        <v>5225150.0</v>
      </c>
      <c r="N24" s="25"/>
      <c r="O24" s="26" t="n">
        <f>21230070</f>
        <v>2.123007E7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28706</f>
        <v>28706.0</v>
      </c>
      <c r="AA24" s="24"/>
      <c r="AB24" s="26" t="n">
        <f>28022</f>
        <v>28022.0</v>
      </c>
      <c r="AC24" s="25"/>
      <c r="AD24" s="26" t="n">
        <f>56728</f>
        <v>56728.0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107</f>
        <v>107.0</v>
      </c>
      <c r="F25" s="24"/>
      <c r="G25" s="26" t="n">
        <f>2003</f>
        <v>2003.0</v>
      </c>
      <c r="H25" s="25"/>
      <c r="I25" s="26" t="n">
        <f>2110</f>
        <v>2110.0</v>
      </c>
      <c r="J25" s="23"/>
      <c r="K25" s="26" t="n">
        <f>10554160</f>
        <v>1.055416E7</v>
      </c>
      <c r="L25" s="24"/>
      <c r="M25" s="26" t="n">
        <f>1650700</f>
        <v>1650700.0</v>
      </c>
      <c r="N25" s="25"/>
      <c r="O25" s="26" t="n">
        <f>12204860</f>
        <v>1.220486E7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28813</f>
        <v>28813.0</v>
      </c>
      <c r="AA25" s="24" t="s">
        <v>34</v>
      </c>
      <c r="AB25" s="26" t="n">
        <f>26022</f>
        <v>26022.0</v>
      </c>
      <c r="AC25" s="25" t="s">
        <v>34</v>
      </c>
      <c r="AD25" s="26" t="n">
        <f>54835</f>
        <v>54835.0</v>
      </c>
    </row>
    <row r="26">
      <c r="A26" s="21" t="s">
        <v>47</v>
      </c>
      <c r="B26" s="22" t="s">
        <v>27</v>
      </c>
      <c r="C26" s="22" t="s">
        <v>28</v>
      </c>
      <c r="D26" s="23"/>
      <c r="E26" s="26" t="str">
        <f>"－"</f>
        <v>－</v>
      </c>
      <c r="F26" s="24"/>
      <c r="G26" s="26" t="n">
        <f>207</f>
        <v>207.0</v>
      </c>
      <c r="H26" s="25" t="s">
        <v>34</v>
      </c>
      <c r="I26" s="26" t="n">
        <f>207</f>
        <v>207.0</v>
      </c>
      <c r="J26" s="23"/>
      <c r="K26" s="26" t="str">
        <f>"－"</f>
        <v>－</v>
      </c>
      <c r="L26" s="24"/>
      <c r="M26" s="26" t="n">
        <f>621000</f>
        <v>621000.0</v>
      </c>
      <c r="N26" s="25" t="s">
        <v>34</v>
      </c>
      <c r="O26" s="26" t="n">
        <f>621000</f>
        <v>621000.0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28813</f>
        <v>28813.0</v>
      </c>
      <c r="AA26" s="24"/>
      <c r="AB26" s="26" t="n">
        <f>26229</f>
        <v>26229.0</v>
      </c>
      <c r="AC26" s="25"/>
      <c r="AD26" s="26" t="n">
        <f>55042</f>
        <v>55042.0</v>
      </c>
    </row>
    <row r="27">
      <c r="A27" s="21" t="s">
        <v>48</v>
      </c>
      <c r="B27" s="22" t="s">
        <v>27</v>
      </c>
      <c r="C27" s="22" t="s">
        <v>28</v>
      </c>
      <c r="D27" s="23"/>
      <c r="E27" s="26" t="n">
        <f>248</f>
        <v>248.0</v>
      </c>
      <c r="F27" s="24"/>
      <c r="G27" s="26" t="n">
        <f>5000</f>
        <v>5000.0</v>
      </c>
      <c r="H27" s="25"/>
      <c r="I27" s="26" t="n">
        <f>5248</f>
        <v>5248.0</v>
      </c>
      <c r="J27" s="23" t="s">
        <v>30</v>
      </c>
      <c r="K27" s="26" t="n">
        <f>21787000</f>
        <v>2.1787E7</v>
      </c>
      <c r="L27" s="24"/>
      <c r="M27" s="26" t="n">
        <f>3914000</f>
        <v>3914000.0</v>
      </c>
      <c r="N27" s="25"/>
      <c r="O27" s="26" t="n">
        <f>25701000</f>
        <v>2.5701E7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29019</f>
        <v>29019.0</v>
      </c>
      <c r="AA27" s="24"/>
      <c r="AB27" s="26" t="n">
        <f>29229</f>
        <v>29229.0</v>
      </c>
      <c r="AC27" s="25"/>
      <c r="AD27" s="26" t="n">
        <f>58248</f>
        <v>58248.0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4204</f>
        <v>4204.0</v>
      </c>
      <c r="F28" s="24"/>
      <c r="G28" s="26" t="n">
        <f>2000</f>
        <v>2000.0</v>
      </c>
      <c r="H28" s="25"/>
      <c r="I28" s="26" t="n">
        <f>6204</f>
        <v>6204.0</v>
      </c>
      <c r="J28" s="23"/>
      <c r="K28" s="26" t="n">
        <f>10180680</f>
        <v>1.018068E7</v>
      </c>
      <c r="L28" s="24"/>
      <c r="M28" s="26" t="n">
        <f>1052000</f>
        <v>1052000.0</v>
      </c>
      <c r="N28" s="25"/>
      <c r="O28" s="26" t="n">
        <f>11232680</f>
        <v>1.123268E7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32911</f>
        <v>32911.0</v>
      </c>
      <c r="AA28" s="24"/>
      <c r="AB28" s="26" t="n">
        <f>31229</f>
        <v>31229.0</v>
      </c>
      <c r="AC28" s="25"/>
      <c r="AD28" s="26" t="n">
        <f>64140</f>
        <v>64140.0</v>
      </c>
    </row>
    <row r="29">
      <c r="A29" s="21" t="s">
        <v>50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51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52</v>
      </c>
      <c r="B31" s="22" t="s">
        <v>27</v>
      </c>
      <c r="C31" s="22" t="s">
        <v>28</v>
      </c>
      <c r="D31" s="23"/>
      <c r="E31" s="26" t="n">
        <f>4063</f>
        <v>4063.0</v>
      </c>
      <c r="F31" s="24"/>
      <c r="G31" s="26" t="n">
        <f>6000</f>
        <v>6000.0</v>
      </c>
      <c r="H31" s="25"/>
      <c r="I31" s="26" t="n">
        <f>10063</f>
        <v>10063.0</v>
      </c>
      <c r="J31" s="23"/>
      <c r="K31" s="26" t="n">
        <f>5004370</f>
        <v>5004370.0</v>
      </c>
      <c r="L31" s="24"/>
      <c r="M31" s="26" t="n">
        <f>1900000</f>
        <v>1900000.0</v>
      </c>
      <c r="N31" s="25"/>
      <c r="O31" s="26" t="n">
        <f>6904370</f>
        <v>6904370.0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32581</f>
        <v>32581.0</v>
      </c>
      <c r="AA31" s="24"/>
      <c r="AB31" s="26" t="n">
        <f>35229</f>
        <v>35229.0</v>
      </c>
      <c r="AC31" s="25"/>
      <c r="AD31" s="26" t="n">
        <f>67810</f>
        <v>67810.0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 t="n">
        <f>2151</f>
        <v>2151.0</v>
      </c>
      <c r="F33" s="24"/>
      <c r="G33" s="26" t="n">
        <f>6000</f>
        <v>6000.0</v>
      </c>
      <c r="H33" s="25"/>
      <c r="I33" s="26" t="n">
        <f>8151</f>
        <v>8151.0</v>
      </c>
      <c r="J33" s="23"/>
      <c r="K33" s="26" t="n">
        <f>755350</f>
        <v>755350.0</v>
      </c>
      <c r="L33" s="24"/>
      <c r="M33" s="26" t="n">
        <f>2966000</f>
        <v>2966000.0</v>
      </c>
      <c r="N33" s="25"/>
      <c r="O33" s="26" t="n">
        <f>3721350</f>
        <v>3721350.0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34682</f>
        <v>34682.0</v>
      </c>
      <c r="AA33" s="24"/>
      <c r="AB33" s="26" t="n">
        <f>37229</f>
        <v>37229.0</v>
      </c>
      <c r="AC33" s="25"/>
      <c r="AD33" s="26" t="n">
        <f>71911</f>
        <v>71911.0</v>
      </c>
    </row>
    <row r="34">
      <c r="A34" s="21" t="s">
        <v>55</v>
      </c>
      <c r="B34" s="22" t="s">
        <v>27</v>
      </c>
      <c r="C34" s="22" t="s">
        <v>28</v>
      </c>
      <c r="D34" s="23"/>
      <c r="E34" s="26" t="str">
        <f>"－"</f>
        <v>－</v>
      </c>
      <c r="F34" s="24"/>
      <c r="G34" s="26" t="n">
        <f>2000</f>
        <v>2000.0</v>
      </c>
      <c r="H34" s="25"/>
      <c r="I34" s="26" t="n">
        <f>2000</f>
        <v>2000.0</v>
      </c>
      <c r="J34" s="23"/>
      <c r="K34" s="26" t="str">
        <f>"－"</f>
        <v>－</v>
      </c>
      <c r="L34" s="24"/>
      <c r="M34" s="26" t="n">
        <f>1024000</f>
        <v>1024000.0</v>
      </c>
      <c r="N34" s="25"/>
      <c r="O34" s="26" t="n">
        <f>1024000</f>
        <v>1024000.0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34682</f>
        <v>34682.0</v>
      </c>
      <c r="AA34" s="24"/>
      <c r="AB34" s="26" t="n">
        <f>37229</f>
        <v>37229.0</v>
      </c>
      <c r="AC34" s="25"/>
      <c r="AD34" s="26" t="n">
        <f>71911</f>
        <v>71911.0</v>
      </c>
    </row>
    <row r="35">
      <c r="A35" s="21" t="s">
        <v>56</v>
      </c>
      <c r="B35" s="22" t="s">
        <v>27</v>
      </c>
      <c r="C35" s="22" t="s">
        <v>28</v>
      </c>
      <c r="D35" s="23"/>
      <c r="E35" s="26" t="n">
        <f>2110</f>
        <v>2110.0</v>
      </c>
      <c r="F35" s="24"/>
      <c r="G35" s="26" t="n">
        <f>6000</f>
        <v>6000.0</v>
      </c>
      <c r="H35" s="25"/>
      <c r="I35" s="26" t="n">
        <f>8110</f>
        <v>8110.0</v>
      </c>
      <c r="J35" s="23"/>
      <c r="K35" s="26" t="n">
        <f>2268100</f>
        <v>2268100.0</v>
      </c>
      <c r="L35" s="24"/>
      <c r="M35" s="26" t="n">
        <f>2452000</f>
        <v>2452000.0</v>
      </c>
      <c r="N35" s="25"/>
      <c r="O35" s="26" t="n">
        <f>4720100</f>
        <v>4720100.0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34792</f>
        <v>34792.0</v>
      </c>
      <c r="AA35" s="24"/>
      <c r="AB35" s="26" t="n">
        <f>39229</f>
        <v>39229.0</v>
      </c>
      <c r="AC35" s="25"/>
      <c r="AD35" s="26" t="n">
        <f>74021</f>
        <v>74021.0</v>
      </c>
    </row>
    <row r="36">
      <c r="A36" s="21" t="s">
        <v>57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58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