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3" r:id="rId1" sheetId="1"/>
  </sheets>
  <definedNames>
    <definedName localSheetId="0" name="_xlnm.Print_Titles">BO_DM0033!$4:$9</definedName>
  </definedNames>
  <calcPr calcId="145621"/>
</workbook>
</file>

<file path=xl/sharedStrings.xml><?xml version="1.0" encoding="utf-8"?>
<sst xmlns="http://schemas.openxmlformats.org/spreadsheetml/2006/main" count="173" uniqueCount="61">
  <si>
    <t>国 債 先 物 オ プ シ ョ ン 取 引 取 引 状 況（日別）</t>
    <rPh eb="1" sb="0">
      <t>クニ</t>
    </rPh>
    <rPh eb="3" sb="2">
      <t>サイ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</si>
  <si>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Options on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</si>
  <si>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</si>
  <si>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</si>
  <si>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</si>
  <si>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</si>
  <si>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</si>
  <si>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</si>
  <si>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</si>
  <si>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</si>
  <si>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</si>
  <si>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</si>
  <si>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</si>
  <si>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</si>
  <si>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</si>
  <si>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</si>
  <si>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</si>
  <si>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</si>
  <si>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</si>
  <si>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</si>
  <si>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</si>
  <si>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</si>
  <si>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</si>
  <si>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</si>
  <si>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</si>
  <si>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</si>
  <si>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3.1</t>
  </si>
  <si>
    <t>長期国債先物オプション</t>
  </si>
  <si>
    <t>Options on 10-year JGB Futures</t>
  </si>
  <si>
    <t>●</t>
  </si>
  <si>
    <t>2</t>
  </si>
  <si>
    <t>3</t>
  </si>
  <si>
    <t>4</t>
  </si>
  <si>
    <t>◎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</si>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</sst>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5" t="s">
        <v>4</v>
      </c>
      <c r="B5" s="45" t="s">
        <v>5</v>
      </c>
      <c r="C5" s="32" t="s">
        <v>6</v>
      </c>
      <c r="D5" s="32" t="s">
        <v>7</v>
      </c>
      <c r="E5" s="33"/>
      <c r="F5" s="33" t="s">
        <v>8</v>
      </c>
      <c r="G5" s="33"/>
      <c r="H5" s="33" t="s">
        <v>8</v>
      </c>
      <c r="I5" s="34"/>
      <c r="J5" s="32" t="s">
        <v>9</v>
      </c>
      <c r="K5" s="33"/>
      <c r="L5" s="33" t="s">
        <v>8</v>
      </c>
      <c r="M5" s="33"/>
      <c r="N5" s="33" t="s">
        <v>8</v>
      </c>
      <c r="O5" s="34"/>
      <c r="P5" s="33" t="s">
        <v>10</v>
      </c>
      <c r="Q5" s="33"/>
      <c r="R5" s="34"/>
      <c r="S5" s="32" t="s">
        <v>11</v>
      </c>
      <c r="T5" s="33"/>
      <c r="U5" s="33" t="s">
        <v>8</v>
      </c>
      <c r="V5" s="33"/>
      <c r="W5" s="33" t="s">
        <v>8</v>
      </c>
      <c r="X5" s="34"/>
      <c r="Y5" s="32" t="s">
        <v>12</v>
      </c>
      <c r="Z5" s="33"/>
      <c r="AA5" s="33" t="s">
        <v>8</v>
      </c>
      <c r="AB5" s="33"/>
      <c r="AC5" s="33" t="s">
        <v>8</v>
      </c>
      <c r="AD5" s="34"/>
    </row>
    <row customFormat="1" customHeight="1" ht="17.100000000000001" r="6" s="3" spans="1:30">
      <c r="A6" s="40"/>
      <c r="B6" s="40"/>
      <c r="C6" s="46"/>
      <c r="D6" s="35" t="s">
        <v>13</v>
      </c>
      <c r="E6" s="36"/>
      <c r="F6" s="37" t="s">
        <v>14</v>
      </c>
      <c r="G6" s="38"/>
      <c r="H6" s="36" t="s">
        <v>15</v>
      </c>
      <c r="I6" s="39"/>
      <c r="J6" s="35" t="s">
        <v>13</v>
      </c>
      <c r="K6" s="36"/>
      <c r="L6" s="37" t="s">
        <v>14</v>
      </c>
      <c r="M6" s="38"/>
      <c r="N6" s="36" t="s">
        <v>15</v>
      </c>
      <c r="O6" s="39"/>
      <c r="P6" s="12" t="s">
        <v>13</v>
      </c>
      <c r="Q6" s="13" t="s">
        <v>14</v>
      </c>
      <c r="R6" s="14" t="s">
        <v>16</v>
      </c>
      <c r="S6" s="35" t="s">
        <v>13</v>
      </c>
      <c r="T6" s="36"/>
      <c r="U6" s="37" t="s">
        <v>14</v>
      </c>
      <c r="V6" s="38"/>
      <c r="W6" s="36" t="s">
        <v>15</v>
      </c>
      <c r="X6" s="39"/>
      <c r="Y6" s="35" t="s">
        <v>13</v>
      </c>
      <c r="Z6" s="36"/>
      <c r="AA6" s="37" t="s">
        <v>14</v>
      </c>
      <c r="AB6" s="38"/>
      <c r="AC6" s="36" t="s">
        <v>15</v>
      </c>
      <c r="AD6" s="39"/>
    </row>
    <row customFormat="1" customHeight="1" ht="1.5" r="7" s="3" spans="1:30">
      <c r="A7" s="15"/>
      <c r="B7" s="40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40" t="s">
        <v>17</v>
      </c>
      <c r="B8" s="40"/>
      <c r="C8" s="46"/>
      <c r="D8" s="42" t="s">
        <v>18</v>
      </c>
      <c r="E8" s="43"/>
      <c r="F8" s="43"/>
      <c r="G8" s="43"/>
      <c r="H8" s="43"/>
      <c r="I8" s="44"/>
      <c r="J8" s="42" t="s">
        <v>19</v>
      </c>
      <c r="K8" s="43"/>
      <c r="L8" s="43"/>
      <c r="M8" s="43"/>
      <c r="N8" s="43"/>
      <c r="O8" s="44"/>
      <c r="P8" s="43" t="s">
        <v>20</v>
      </c>
      <c r="Q8" s="43"/>
      <c r="R8" s="44"/>
      <c r="S8" s="42" t="s">
        <v>21</v>
      </c>
      <c r="T8" s="43"/>
      <c r="U8" s="43"/>
      <c r="V8" s="43"/>
      <c r="W8" s="43"/>
      <c r="X8" s="44"/>
      <c r="Y8" s="42" t="s">
        <v>22</v>
      </c>
      <c r="Z8" s="43"/>
      <c r="AA8" s="43"/>
      <c r="AB8" s="43"/>
      <c r="AC8" s="43"/>
      <c r="AD8" s="44"/>
    </row>
    <row customFormat="1" customHeight="1" ht="17.100000000000001" r="9" s="3" spans="1:30">
      <c r="A9" s="41"/>
      <c r="B9" s="41"/>
      <c r="C9" s="30"/>
      <c r="D9" s="30" t="s">
        <v>23</v>
      </c>
      <c r="E9" s="31"/>
      <c r="F9" s="47" t="s">
        <v>24</v>
      </c>
      <c r="G9" s="48"/>
      <c r="H9" s="31" t="s">
        <v>25</v>
      </c>
      <c r="I9" s="49"/>
      <c r="J9" s="30" t="s">
        <v>23</v>
      </c>
      <c r="K9" s="31"/>
      <c r="L9" s="47" t="s">
        <v>24</v>
      </c>
      <c r="M9" s="48"/>
      <c r="N9" s="31" t="s">
        <v>25</v>
      </c>
      <c r="O9" s="49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47" t="s">
        <v>24</v>
      </c>
      <c r="V9" s="48"/>
      <c r="W9" s="31" t="s">
        <v>25</v>
      </c>
      <c r="X9" s="49"/>
      <c r="Y9" s="30" t="s">
        <v>23</v>
      </c>
      <c r="Z9" s="31"/>
      <c r="AA9" s="47" t="s">
        <v>24</v>
      </c>
      <c r="AB9" s="48"/>
      <c r="AC9" s="31" t="s">
        <v>25</v>
      </c>
      <c r="AD9" s="49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259</f>
        <v>259.0</v>
      </c>
      <c r="F10" s="24"/>
      <c r="G10" s="26" t="n">
        <f>420</f>
        <v>420.0</v>
      </c>
      <c r="H10" s="25"/>
      <c r="I10" s="26" t="n">
        <f>679</f>
        <v>679.0</v>
      </c>
      <c r="J10" s="23"/>
      <c r="K10" s="26" t="n">
        <f>54940000</f>
        <v>5.494E7</v>
      </c>
      <c r="L10" s="24"/>
      <c r="M10" s="26" t="n">
        <f>43070000</f>
        <v>4.307E7</v>
      </c>
      <c r="N10" s="25"/>
      <c r="O10" s="26" t="n">
        <f>98010000</f>
        <v>9.801E7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/>
      <c r="T10" s="26" t="n">
        <f>40</f>
        <v>40.0</v>
      </c>
      <c r="U10" s="24" t="s">
        <v>29</v>
      </c>
      <c r="V10" s="26" t="str">
        <f>"－"</f>
        <v>－</v>
      </c>
      <c r="W10" s="25"/>
      <c r="X10" s="26" t="n">
        <f>40</f>
        <v>40.0</v>
      </c>
      <c r="Y10" s="23"/>
      <c r="Z10" s="26" t="n">
        <f>1246</f>
        <v>1246.0</v>
      </c>
      <c r="AA10" s="24"/>
      <c r="AB10" s="26" t="n">
        <f>445</f>
        <v>445.0</v>
      </c>
      <c r="AC10" s="25"/>
      <c r="AD10" s="26" t="n">
        <f>1691</f>
        <v>1691.0</v>
      </c>
    </row>
    <row r="11">
      <c r="A11" s="21" t="s">
        <v>30</v>
      </c>
      <c r="B11" s="22" t="s">
        <v>27</v>
      </c>
      <c r="C11" s="22" t="s">
        <v>28</v>
      </c>
      <c r="D11" s="23"/>
      <c r="E11" s="26" t="n">
        <f>639</f>
        <v>639.0</v>
      </c>
      <c r="F11" s="24"/>
      <c r="G11" s="26" t="n">
        <f>614</f>
        <v>614.0</v>
      </c>
      <c r="H11" s="25"/>
      <c r="I11" s="26" t="n">
        <f>1253</f>
        <v>1253.0</v>
      </c>
      <c r="J11" s="23"/>
      <c r="K11" s="26" t="n">
        <f>56780000</f>
        <v>5.678E7</v>
      </c>
      <c r="L11" s="24"/>
      <c r="M11" s="26" t="n">
        <f>94450000</f>
        <v>9.445E7</v>
      </c>
      <c r="N11" s="25"/>
      <c r="O11" s="26" t="n">
        <f>151230000</f>
        <v>1.5123E8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 t="s">
        <v>29</v>
      </c>
      <c r="T11" s="26" t="str">
        <f>"－"</f>
        <v>－</v>
      </c>
      <c r="U11" s="24"/>
      <c r="V11" s="26" t="str">
        <f>"－"</f>
        <v>－</v>
      </c>
      <c r="W11" s="25" t="s">
        <v>29</v>
      </c>
      <c r="X11" s="26" t="str">
        <f>"－"</f>
        <v>－</v>
      </c>
      <c r="Y11" s="23"/>
      <c r="Z11" s="26" t="n">
        <f>1795</f>
        <v>1795.0</v>
      </c>
      <c r="AA11" s="24"/>
      <c r="AB11" s="26" t="n">
        <f>899</f>
        <v>899.0</v>
      </c>
      <c r="AC11" s="25"/>
      <c r="AD11" s="26" t="n">
        <f>2694</f>
        <v>2694.0</v>
      </c>
    </row>
    <row r="12">
      <c r="A12" s="21" t="s">
        <v>31</v>
      </c>
      <c r="B12" s="22" t="s">
        <v>27</v>
      </c>
      <c r="C12" s="22" t="s">
        <v>28</v>
      </c>
      <c r="D12" s="23"/>
      <c r="E12" s="26" t="n">
        <f>837</f>
        <v>837.0</v>
      </c>
      <c r="F12" s="24"/>
      <c r="G12" s="26" t="n">
        <f>289</f>
        <v>289.0</v>
      </c>
      <c r="H12" s="25"/>
      <c r="I12" s="26" t="n">
        <f>1126</f>
        <v>1126.0</v>
      </c>
      <c r="J12" s="23"/>
      <c r="K12" s="26" t="n">
        <f>74580000</f>
        <v>7.458E7</v>
      </c>
      <c r="L12" s="24"/>
      <c r="M12" s="26" t="n">
        <f>32120000</f>
        <v>3.212E7</v>
      </c>
      <c r="N12" s="25"/>
      <c r="O12" s="26" t="n">
        <f>106700000</f>
        <v>1.067E8</v>
      </c>
      <c r="P12" s="27" t="str">
        <f>"－"</f>
        <v>－</v>
      </c>
      <c r="Q12" s="28" t="str">
        <f>"－"</f>
        <v>－</v>
      </c>
      <c r="R12" s="29" t="str">
        <f>"－"</f>
        <v>－</v>
      </c>
      <c r="S12" s="23"/>
      <c r="T12" s="26" t="str">
        <f>"－"</f>
        <v>－</v>
      </c>
      <c r="U12" s="24"/>
      <c r="V12" s="26" t="str">
        <f>"－"</f>
        <v>－</v>
      </c>
      <c r="W12" s="25"/>
      <c r="X12" s="26" t="str">
        <f>"－"</f>
        <v>－</v>
      </c>
      <c r="Y12" s="23"/>
      <c r="Z12" s="26" t="n">
        <f>2287</f>
        <v>2287.0</v>
      </c>
      <c r="AA12" s="24"/>
      <c r="AB12" s="26" t="n">
        <f>1051</f>
        <v>1051.0</v>
      </c>
      <c r="AC12" s="25"/>
      <c r="AD12" s="26" t="n">
        <f>3338</f>
        <v>3338.0</v>
      </c>
    </row>
    <row r="13">
      <c r="A13" s="21" t="s">
        <v>32</v>
      </c>
      <c r="B13" s="22" t="s">
        <v>27</v>
      </c>
      <c r="C13" s="22" t="s">
        <v>28</v>
      </c>
      <c r="D13" s="23"/>
      <c r="E13" s="26" t="n">
        <f>983</f>
        <v>983.0</v>
      </c>
      <c r="F13" s="24"/>
      <c r="G13" s="26" t="n">
        <f>188</f>
        <v>188.0</v>
      </c>
      <c r="H13" s="25"/>
      <c r="I13" s="26" t="n">
        <f>1171</f>
        <v>1171.0</v>
      </c>
      <c r="J13" s="23" t="s">
        <v>33</v>
      </c>
      <c r="K13" s="26" t="n">
        <f>200320000</f>
        <v>2.0032E8</v>
      </c>
      <c r="L13" s="24"/>
      <c r="M13" s="26" t="n">
        <f>29960000</f>
        <v>2.996E7</v>
      </c>
      <c r="N13" s="25" t="s">
        <v>33</v>
      </c>
      <c r="O13" s="26" t="n">
        <f>230280000</f>
        <v>2.3028E8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3"/>
      <c r="T13" s="26" t="n">
        <f>183</f>
        <v>183.0</v>
      </c>
      <c r="U13" s="24"/>
      <c r="V13" s="26" t="str">
        <f>"－"</f>
        <v>－</v>
      </c>
      <c r="W13" s="25"/>
      <c r="X13" s="26" t="n">
        <f>183</f>
        <v>183.0</v>
      </c>
      <c r="Y13" s="23"/>
      <c r="Z13" s="26" t="n">
        <f>2649</f>
        <v>2649.0</v>
      </c>
      <c r="AA13" s="24"/>
      <c r="AB13" s="26" t="n">
        <f>1106</f>
        <v>1106.0</v>
      </c>
      <c r="AC13" s="25"/>
      <c r="AD13" s="26" t="n">
        <f>3755</f>
        <v>3755.0</v>
      </c>
    </row>
    <row r="14">
      <c r="A14" s="21" t="s">
        <v>34</v>
      </c>
      <c r="B14" s="22" t="s">
        <v>27</v>
      </c>
      <c r="C14" s="22" t="s">
        <v>28</v>
      </c>
      <c r="D14" s="23"/>
      <c r="E14" s="26" t="n">
        <f>1303</f>
        <v>1303.0</v>
      </c>
      <c r="F14" s="24" t="s">
        <v>33</v>
      </c>
      <c r="G14" s="26" t="n">
        <f>780</f>
        <v>780.0</v>
      </c>
      <c r="H14" s="25"/>
      <c r="I14" s="26" t="n">
        <f>2083</f>
        <v>2083.0</v>
      </c>
      <c r="J14" s="23"/>
      <c r="K14" s="26" t="n">
        <f>126230000</f>
        <v>1.2623E8</v>
      </c>
      <c r="L14" s="24" t="s">
        <v>33</v>
      </c>
      <c r="M14" s="26" t="n">
        <f>100270000</f>
        <v>1.0027E8</v>
      </c>
      <c r="N14" s="25"/>
      <c r="O14" s="26" t="n">
        <f>226500000</f>
        <v>2.265E8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3"/>
      <c r="T14" s="26" t="n">
        <f>246</f>
        <v>246.0</v>
      </c>
      <c r="U14" s="24"/>
      <c r="V14" s="26" t="n">
        <f>36</f>
        <v>36.0</v>
      </c>
      <c r="W14" s="25"/>
      <c r="X14" s="26" t="n">
        <f>282</f>
        <v>282.0</v>
      </c>
      <c r="Y14" s="23"/>
      <c r="Z14" s="26" t="n">
        <f>3138</f>
        <v>3138.0</v>
      </c>
      <c r="AA14" s="24"/>
      <c r="AB14" s="26" t="n">
        <f>1303</f>
        <v>1303.0</v>
      </c>
      <c r="AC14" s="25"/>
      <c r="AD14" s="26" t="n">
        <f>4441</f>
        <v>4441.0</v>
      </c>
    </row>
    <row r="15">
      <c r="A15" s="21" t="s">
        <v>35</v>
      </c>
      <c r="B15" s="22" t="s">
        <v>27</v>
      </c>
      <c r="C15" s="22" t="s">
        <v>28</v>
      </c>
      <c r="D15" s="23"/>
      <c r="E15" s="26"/>
      <c r="F15" s="24"/>
      <c r="G15" s="26"/>
      <c r="H15" s="25"/>
      <c r="I15" s="26"/>
      <c r="J15" s="23"/>
      <c r="K15" s="26"/>
      <c r="L15" s="24"/>
      <c r="M15" s="26"/>
      <c r="N15" s="25"/>
      <c r="O15" s="26"/>
      <c r="P15" s="27"/>
      <c r="Q15" s="28"/>
      <c r="R15" s="29"/>
      <c r="S15" s="23"/>
      <c r="T15" s="26"/>
      <c r="U15" s="24"/>
      <c r="V15" s="26"/>
      <c r="W15" s="25"/>
      <c r="X15" s="26"/>
      <c r="Y15" s="23"/>
      <c r="Z15" s="26"/>
      <c r="AA15" s="24"/>
      <c r="AB15" s="26"/>
      <c r="AC15" s="25"/>
      <c r="AD15" s="26"/>
    </row>
    <row r="16">
      <c r="A16" s="21" t="s">
        <v>36</v>
      </c>
      <c r="B16" s="22" t="s">
        <v>27</v>
      </c>
      <c r="C16" s="22" t="s">
        <v>28</v>
      </c>
      <c r="D16" s="23"/>
      <c r="E16" s="26"/>
      <c r="F16" s="24"/>
      <c r="G16" s="26"/>
      <c r="H16" s="25"/>
      <c r="I16" s="26"/>
      <c r="J16" s="23"/>
      <c r="K16" s="26"/>
      <c r="L16" s="24"/>
      <c r="M16" s="26"/>
      <c r="N16" s="25"/>
      <c r="O16" s="26"/>
      <c r="P16" s="27"/>
      <c r="Q16" s="28"/>
      <c r="R16" s="29"/>
      <c r="S16" s="23"/>
      <c r="T16" s="26"/>
      <c r="U16" s="24"/>
      <c r="V16" s="26"/>
      <c r="W16" s="25"/>
      <c r="X16" s="26"/>
      <c r="Y16" s="23"/>
      <c r="Z16" s="26"/>
      <c r="AA16" s="24"/>
      <c r="AB16" s="26"/>
      <c r="AC16" s="25"/>
      <c r="AD16" s="26"/>
    </row>
    <row r="17">
      <c r="A17" s="21" t="s">
        <v>37</v>
      </c>
      <c r="B17" s="22" t="s">
        <v>27</v>
      </c>
      <c r="C17" s="22" t="s">
        <v>28</v>
      </c>
      <c r="D17" s="23" t="s">
        <v>33</v>
      </c>
      <c r="E17" s="26" t="n">
        <f>1449</f>
        <v>1449.0</v>
      </c>
      <c r="F17" s="24"/>
      <c r="G17" s="26" t="n">
        <f>776</f>
        <v>776.0</v>
      </c>
      <c r="H17" s="25" t="s">
        <v>33</v>
      </c>
      <c r="I17" s="26" t="n">
        <f>2225</f>
        <v>2225.0</v>
      </c>
      <c r="J17" s="23"/>
      <c r="K17" s="26" t="n">
        <f>123615000</f>
        <v>1.23615E8</v>
      </c>
      <c r="L17" s="24"/>
      <c r="M17" s="26" t="n">
        <f>65650000</f>
        <v>6.565E7</v>
      </c>
      <c r="N17" s="25"/>
      <c r="O17" s="26" t="n">
        <f>189265000</f>
        <v>1.89265E8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n">
        <f>400</f>
        <v>400.0</v>
      </c>
      <c r="U17" s="24" t="s">
        <v>33</v>
      </c>
      <c r="V17" s="26" t="n">
        <f>410</f>
        <v>410.0</v>
      </c>
      <c r="W17" s="25"/>
      <c r="X17" s="26" t="n">
        <f>810</f>
        <v>810.0</v>
      </c>
      <c r="Y17" s="23"/>
      <c r="Z17" s="26" t="n">
        <f>4101</f>
        <v>4101.0</v>
      </c>
      <c r="AA17" s="24"/>
      <c r="AB17" s="26" t="n">
        <f>1456</f>
        <v>1456.0</v>
      </c>
      <c r="AC17" s="25"/>
      <c r="AD17" s="26" t="n">
        <f>5557</f>
        <v>5557.0</v>
      </c>
    </row>
    <row r="18">
      <c r="A18" s="21" t="s">
        <v>38</v>
      </c>
      <c r="B18" s="22" t="s">
        <v>27</v>
      </c>
      <c r="C18" s="22" t="s">
        <v>28</v>
      </c>
      <c r="D18" s="23"/>
      <c r="E18" s="26" t="n">
        <f>313</f>
        <v>313.0</v>
      </c>
      <c r="F18" s="24"/>
      <c r="G18" s="26" t="n">
        <f>404</f>
        <v>404.0</v>
      </c>
      <c r="H18" s="25"/>
      <c r="I18" s="26" t="n">
        <f>717</f>
        <v>717.0</v>
      </c>
      <c r="J18" s="23"/>
      <c r="K18" s="26" t="n">
        <f>45660000</f>
        <v>4.566E7</v>
      </c>
      <c r="L18" s="24"/>
      <c r="M18" s="26" t="n">
        <f>56230000</f>
        <v>5.623E7</v>
      </c>
      <c r="N18" s="25"/>
      <c r="O18" s="26" t="n">
        <f>101890000</f>
        <v>1.0189E8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3"/>
      <c r="T18" s="26" t="n">
        <f>71</f>
        <v>71.0</v>
      </c>
      <c r="U18" s="24"/>
      <c r="V18" s="26" t="str">
        <f>"－"</f>
        <v>－</v>
      </c>
      <c r="W18" s="25"/>
      <c r="X18" s="26" t="n">
        <f>71</f>
        <v>71.0</v>
      </c>
      <c r="Y18" s="23"/>
      <c r="Z18" s="26" t="n">
        <f>4277</f>
        <v>4277.0</v>
      </c>
      <c r="AA18" s="24"/>
      <c r="AB18" s="26" t="n">
        <f>1521</f>
        <v>1521.0</v>
      </c>
      <c r="AC18" s="25"/>
      <c r="AD18" s="26" t="n">
        <f>5798</f>
        <v>5798.0</v>
      </c>
    </row>
    <row r="19">
      <c r="A19" s="21" t="s">
        <v>39</v>
      </c>
      <c r="B19" s="22" t="s">
        <v>27</v>
      </c>
      <c r="C19" s="22" t="s">
        <v>28</v>
      </c>
      <c r="D19" s="23"/>
      <c r="E19" s="26" t="n">
        <f>366</f>
        <v>366.0</v>
      </c>
      <c r="F19" s="24"/>
      <c r="G19" s="26" t="n">
        <f>325</f>
        <v>325.0</v>
      </c>
      <c r="H19" s="25"/>
      <c r="I19" s="26" t="n">
        <f>691</f>
        <v>691.0</v>
      </c>
      <c r="J19" s="23"/>
      <c r="K19" s="26" t="n">
        <f>22050000</f>
        <v>2.205E7</v>
      </c>
      <c r="L19" s="24"/>
      <c r="M19" s="26" t="n">
        <f>46855000</f>
        <v>4.6855E7</v>
      </c>
      <c r="N19" s="25"/>
      <c r="O19" s="26" t="n">
        <f>68905000</f>
        <v>6.8905E7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3"/>
      <c r="T19" s="26" t="n">
        <f>100</f>
        <v>100.0</v>
      </c>
      <c r="U19" s="24"/>
      <c r="V19" s="26" t="n">
        <f>100</f>
        <v>100.0</v>
      </c>
      <c r="W19" s="25"/>
      <c r="X19" s="26" t="n">
        <f>200</f>
        <v>200.0</v>
      </c>
      <c r="Y19" s="23"/>
      <c r="Z19" s="26" t="n">
        <f>4583</f>
        <v>4583.0</v>
      </c>
      <c r="AA19" s="24"/>
      <c r="AB19" s="26" t="n">
        <f>1661</f>
        <v>1661.0</v>
      </c>
      <c r="AC19" s="25"/>
      <c r="AD19" s="26" t="n">
        <f>6244</f>
        <v>6244.0</v>
      </c>
    </row>
    <row r="20">
      <c r="A20" s="21" t="s">
        <v>40</v>
      </c>
      <c r="B20" s="22" t="s">
        <v>27</v>
      </c>
      <c r="C20" s="22" t="s">
        <v>28</v>
      </c>
      <c r="D20" s="23"/>
      <c r="E20" s="26" t="n">
        <f>1007</f>
        <v>1007.0</v>
      </c>
      <c r="F20" s="24"/>
      <c r="G20" s="26" t="n">
        <f>362</f>
        <v>362.0</v>
      </c>
      <c r="H20" s="25"/>
      <c r="I20" s="26" t="n">
        <f>1369</f>
        <v>1369.0</v>
      </c>
      <c r="J20" s="23"/>
      <c r="K20" s="26" t="n">
        <f>145070000</f>
        <v>1.4507E8</v>
      </c>
      <c r="L20" s="24"/>
      <c r="M20" s="26" t="n">
        <f>63080000</f>
        <v>6.308E7</v>
      </c>
      <c r="N20" s="25"/>
      <c r="O20" s="26" t="n">
        <f>208150000</f>
        <v>2.0815E8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3"/>
      <c r="T20" s="26" t="n">
        <f>20</f>
        <v>20.0</v>
      </c>
      <c r="U20" s="24"/>
      <c r="V20" s="26" t="n">
        <f>10</f>
        <v>10.0</v>
      </c>
      <c r="W20" s="25"/>
      <c r="X20" s="26" t="n">
        <f>30</f>
        <v>30.0</v>
      </c>
      <c r="Y20" s="23"/>
      <c r="Z20" s="26" t="n">
        <f>5256</f>
        <v>5256.0</v>
      </c>
      <c r="AA20" s="24"/>
      <c r="AB20" s="26" t="n">
        <f>1905</f>
        <v>1905.0</v>
      </c>
      <c r="AC20" s="25"/>
      <c r="AD20" s="26" t="n">
        <f>7161</f>
        <v>7161.0</v>
      </c>
    </row>
    <row r="21">
      <c r="A21" s="21" t="s">
        <v>41</v>
      </c>
      <c r="B21" s="22" t="s">
        <v>27</v>
      </c>
      <c r="C21" s="22" t="s">
        <v>28</v>
      </c>
      <c r="D21" s="23"/>
      <c r="E21" s="26" t="n">
        <f>464</f>
        <v>464.0</v>
      </c>
      <c r="F21" s="24"/>
      <c r="G21" s="26" t="n">
        <f>427</f>
        <v>427.0</v>
      </c>
      <c r="H21" s="25"/>
      <c r="I21" s="26" t="n">
        <f>891</f>
        <v>891.0</v>
      </c>
      <c r="J21" s="23"/>
      <c r="K21" s="26" t="n">
        <f>20030000</f>
        <v>2.003E7</v>
      </c>
      <c r="L21" s="24"/>
      <c r="M21" s="26" t="n">
        <f>36770000</f>
        <v>3.677E7</v>
      </c>
      <c r="N21" s="25"/>
      <c r="O21" s="26" t="n">
        <f>56800000</f>
        <v>5.68E7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/>
      <c r="T21" s="26" t="n">
        <f>350</f>
        <v>350.0</v>
      </c>
      <c r="U21" s="24"/>
      <c r="V21" s="26" t="n">
        <f>100</f>
        <v>100.0</v>
      </c>
      <c r="W21" s="25"/>
      <c r="X21" s="26" t="n">
        <f>450</f>
        <v>450.0</v>
      </c>
      <c r="Y21" s="23"/>
      <c r="Z21" s="26" t="n">
        <f>5545</f>
        <v>5545.0</v>
      </c>
      <c r="AA21" s="24"/>
      <c r="AB21" s="26" t="n">
        <f>1997</f>
        <v>1997.0</v>
      </c>
      <c r="AC21" s="25"/>
      <c r="AD21" s="26" t="n">
        <f>7542</f>
        <v>7542.0</v>
      </c>
    </row>
    <row r="22">
      <c r="A22" s="21" t="s">
        <v>42</v>
      </c>
      <c r="B22" s="22" t="s">
        <v>27</v>
      </c>
      <c r="C22" s="22" t="s">
        <v>28</v>
      </c>
      <c r="D22" s="23"/>
      <c r="E22" s="26"/>
      <c r="F22" s="24"/>
      <c r="G22" s="26"/>
      <c r="H22" s="25"/>
      <c r="I22" s="26"/>
      <c r="J22" s="23"/>
      <c r="K22" s="26"/>
      <c r="L22" s="24"/>
      <c r="M22" s="26"/>
      <c r="N22" s="25"/>
      <c r="O22" s="26"/>
      <c r="P22" s="27"/>
      <c r="Q22" s="28"/>
      <c r="R22" s="29"/>
      <c r="S22" s="23"/>
      <c r="T22" s="26"/>
      <c r="U22" s="24"/>
      <c r="V22" s="26"/>
      <c r="W22" s="25"/>
      <c r="X22" s="26"/>
      <c r="Y22" s="23"/>
      <c r="Z22" s="26"/>
      <c r="AA22" s="24"/>
      <c r="AB22" s="26"/>
      <c r="AC22" s="25"/>
      <c r="AD22" s="26"/>
    </row>
    <row r="23">
      <c r="A23" s="21" t="s">
        <v>43</v>
      </c>
      <c r="B23" s="22" t="s">
        <v>27</v>
      </c>
      <c r="C23" s="22" t="s">
        <v>28</v>
      </c>
      <c r="D23" s="23"/>
      <c r="E23" s="26"/>
      <c r="F23" s="24"/>
      <c r="G23" s="26"/>
      <c r="H23" s="25"/>
      <c r="I23" s="26"/>
      <c r="J23" s="23"/>
      <c r="K23" s="26"/>
      <c r="L23" s="24"/>
      <c r="M23" s="26"/>
      <c r="N23" s="25"/>
      <c r="O23" s="26"/>
      <c r="P23" s="27"/>
      <c r="Q23" s="28"/>
      <c r="R23" s="29"/>
      <c r="S23" s="23"/>
      <c r="T23" s="26"/>
      <c r="U23" s="24"/>
      <c r="V23" s="26"/>
      <c r="W23" s="25"/>
      <c r="X23" s="26"/>
      <c r="Y23" s="23"/>
      <c r="Z23" s="26"/>
      <c r="AA23" s="24"/>
      <c r="AB23" s="26"/>
      <c r="AC23" s="25"/>
      <c r="AD23" s="26"/>
    </row>
    <row r="24">
      <c r="A24" s="21" t="s">
        <v>44</v>
      </c>
      <c r="B24" s="22" t="s">
        <v>27</v>
      </c>
      <c r="C24" s="22" t="s">
        <v>28</v>
      </c>
      <c r="D24" s="23"/>
      <c r="E24" s="26" t="n">
        <f>67</f>
        <v>67.0</v>
      </c>
      <c r="F24" s="24"/>
      <c r="G24" s="26" t="n">
        <f>114</f>
        <v>114.0</v>
      </c>
      <c r="H24" s="25" t="s">
        <v>29</v>
      </c>
      <c r="I24" s="26" t="n">
        <f>181</f>
        <v>181.0</v>
      </c>
      <c r="J24" s="23"/>
      <c r="K24" s="26" t="n">
        <f>3040000</f>
        <v>3040000.0</v>
      </c>
      <c r="L24" s="24"/>
      <c r="M24" s="26" t="n">
        <f>14830000</f>
        <v>1.483E7</v>
      </c>
      <c r="N24" s="25"/>
      <c r="O24" s="26" t="n">
        <f>17870000</f>
        <v>1.787E7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str">
        <f>"－"</f>
        <v>－</v>
      </c>
      <c r="U24" s="24"/>
      <c r="V24" s="26" t="n">
        <f>10</f>
        <v>10.0</v>
      </c>
      <c r="W24" s="25"/>
      <c r="X24" s="26" t="n">
        <f>10</f>
        <v>10.0</v>
      </c>
      <c r="Y24" s="23"/>
      <c r="Z24" s="26" t="n">
        <f>5581</f>
        <v>5581.0</v>
      </c>
      <c r="AA24" s="24"/>
      <c r="AB24" s="26" t="n">
        <f>2086</f>
        <v>2086.0</v>
      </c>
      <c r="AC24" s="25"/>
      <c r="AD24" s="26" t="n">
        <f>7667</f>
        <v>7667.0</v>
      </c>
    </row>
    <row r="25">
      <c r="A25" s="21" t="s">
        <v>45</v>
      </c>
      <c r="B25" s="22" t="s">
        <v>27</v>
      </c>
      <c r="C25" s="22" t="s">
        <v>28</v>
      </c>
      <c r="D25" s="23"/>
      <c r="E25" s="26" t="n">
        <f>515</f>
        <v>515.0</v>
      </c>
      <c r="F25" s="24"/>
      <c r="G25" s="26" t="n">
        <f>197</f>
        <v>197.0</v>
      </c>
      <c r="H25" s="25"/>
      <c r="I25" s="26" t="n">
        <f>712</f>
        <v>712.0</v>
      </c>
      <c r="J25" s="23"/>
      <c r="K25" s="26" t="n">
        <f>27975000</f>
        <v>2.7975E7</v>
      </c>
      <c r="L25" s="24"/>
      <c r="M25" s="26" t="n">
        <f>36950000</f>
        <v>3.695E7</v>
      </c>
      <c r="N25" s="25"/>
      <c r="O25" s="26" t="n">
        <f>64925000</f>
        <v>6.4925E7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n">
        <f>200</f>
        <v>200.0</v>
      </c>
      <c r="U25" s="24"/>
      <c r="V25" s="26" t="str">
        <f>"－"</f>
        <v>－</v>
      </c>
      <c r="W25" s="25"/>
      <c r="X25" s="26" t="n">
        <f>200</f>
        <v>200.0</v>
      </c>
      <c r="Y25" s="23"/>
      <c r="Z25" s="26" t="n">
        <f>5668</f>
        <v>5668.0</v>
      </c>
      <c r="AA25" s="24"/>
      <c r="AB25" s="26" t="n">
        <f>2194</f>
        <v>2194.0</v>
      </c>
      <c r="AC25" s="25"/>
      <c r="AD25" s="26" t="n">
        <f>7862</f>
        <v>7862.0</v>
      </c>
    </row>
    <row r="26">
      <c r="A26" s="21" t="s">
        <v>46</v>
      </c>
      <c r="B26" s="22" t="s">
        <v>27</v>
      </c>
      <c r="C26" s="22" t="s">
        <v>28</v>
      </c>
      <c r="D26" s="23"/>
      <c r="E26" s="26" t="n">
        <f>201</f>
        <v>201.0</v>
      </c>
      <c r="F26" s="24"/>
      <c r="G26" s="26" t="n">
        <f>155</f>
        <v>155.0</v>
      </c>
      <c r="H26" s="25"/>
      <c r="I26" s="26" t="n">
        <f>356</f>
        <v>356.0</v>
      </c>
      <c r="J26" s="23"/>
      <c r="K26" s="26" t="n">
        <f>12230000</f>
        <v>1.223E7</v>
      </c>
      <c r="L26" s="24"/>
      <c r="M26" s="26" t="n">
        <f>14340000</f>
        <v>1.434E7</v>
      </c>
      <c r="N26" s="25"/>
      <c r="O26" s="26" t="n">
        <f>26570000</f>
        <v>2.657E7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/>
      <c r="T26" s="26" t="n">
        <f>60</f>
        <v>60.0</v>
      </c>
      <c r="U26" s="24"/>
      <c r="V26" s="26" t="n">
        <f>4</f>
        <v>4.0</v>
      </c>
      <c r="W26" s="25"/>
      <c r="X26" s="26" t="n">
        <f>64</f>
        <v>64.0</v>
      </c>
      <c r="Y26" s="23"/>
      <c r="Z26" s="26" t="n">
        <f>5735</f>
        <v>5735.0</v>
      </c>
      <c r="AA26" s="24"/>
      <c r="AB26" s="26" t="n">
        <f>2221</f>
        <v>2221.0</v>
      </c>
      <c r="AC26" s="25"/>
      <c r="AD26" s="26" t="n">
        <f>7956</f>
        <v>7956.0</v>
      </c>
    </row>
    <row r="27">
      <c r="A27" s="21" t="s">
        <v>47</v>
      </c>
      <c r="B27" s="22" t="s">
        <v>27</v>
      </c>
      <c r="C27" s="22" t="s">
        <v>28</v>
      </c>
      <c r="D27" s="23"/>
      <c r="E27" s="26" t="n">
        <f>851</f>
        <v>851.0</v>
      </c>
      <c r="F27" s="24"/>
      <c r="G27" s="26" t="n">
        <f>477</f>
        <v>477.0</v>
      </c>
      <c r="H27" s="25"/>
      <c r="I27" s="26" t="n">
        <f>1328</f>
        <v>1328.0</v>
      </c>
      <c r="J27" s="23"/>
      <c r="K27" s="26" t="n">
        <f>61150000</f>
        <v>6.115E7</v>
      </c>
      <c r="L27" s="24"/>
      <c r="M27" s="26" t="n">
        <f>44360000</f>
        <v>4.436E7</v>
      </c>
      <c r="N27" s="25"/>
      <c r="O27" s="26" t="n">
        <f>105510000</f>
        <v>1.0551E8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str">
        <f>"－"</f>
        <v>－</v>
      </c>
      <c r="U27" s="24"/>
      <c r="V27" s="26" t="str">
        <f>"－"</f>
        <v>－</v>
      </c>
      <c r="W27" s="25"/>
      <c r="X27" s="26" t="str">
        <f>"－"</f>
        <v>－</v>
      </c>
      <c r="Y27" s="23"/>
      <c r="Z27" s="26" t="n">
        <f>5793</f>
        <v>5793.0</v>
      </c>
      <c r="AA27" s="24"/>
      <c r="AB27" s="26" t="n">
        <f>2223</f>
        <v>2223.0</v>
      </c>
      <c r="AC27" s="25"/>
      <c r="AD27" s="26" t="n">
        <f>8016</f>
        <v>8016.0</v>
      </c>
    </row>
    <row r="28">
      <c r="A28" s="21" t="s">
        <v>48</v>
      </c>
      <c r="B28" s="22" t="s">
        <v>27</v>
      </c>
      <c r="C28" s="22" t="s">
        <v>28</v>
      </c>
      <c r="D28" s="23"/>
      <c r="E28" s="26" t="n">
        <f>786</f>
        <v>786.0</v>
      </c>
      <c r="F28" s="24"/>
      <c r="G28" s="26" t="n">
        <f>698</f>
        <v>698.0</v>
      </c>
      <c r="H28" s="25"/>
      <c r="I28" s="26" t="n">
        <f>1484</f>
        <v>1484.0</v>
      </c>
      <c r="J28" s="23"/>
      <c r="K28" s="26" t="n">
        <f>62190000</f>
        <v>6.219E7</v>
      </c>
      <c r="L28" s="24"/>
      <c r="M28" s="26" t="n">
        <f>56700000</f>
        <v>5.67E7</v>
      </c>
      <c r="N28" s="25"/>
      <c r="O28" s="26" t="n">
        <f>118890000</f>
        <v>1.1889E8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/>
      <c r="T28" s="26" t="n">
        <f>650</f>
        <v>650.0</v>
      </c>
      <c r="U28" s="24"/>
      <c r="V28" s="26" t="str">
        <f>"－"</f>
        <v>－</v>
      </c>
      <c r="W28" s="25"/>
      <c r="X28" s="26" t="n">
        <f>650</f>
        <v>650.0</v>
      </c>
      <c r="Y28" s="23"/>
      <c r="Z28" s="26" t="n">
        <f>5763</f>
        <v>5763.0</v>
      </c>
      <c r="AA28" s="24"/>
      <c r="AB28" s="26" t="n">
        <f>2487</f>
        <v>2487.0</v>
      </c>
      <c r="AC28" s="25"/>
      <c r="AD28" s="26" t="n">
        <f>8250</f>
        <v>8250.0</v>
      </c>
    </row>
    <row r="29">
      <c r="A29" s="21" t="s">
        <v>49</v>
      </c>
      <c r="B29" s="22" t="s">
        <v>27</v>
      </c>
      <c r="C29" s="22" t="s">
        <v>28</v>
      </c>
      <c r="D29" s="23"/>
      <c r="E29" s="26"/>
      <c r="F29" s="24"/>
      <c r="G29" s="26"/>
      <c r="H29" s="25"/>
      <c r="I29" s="26"/>
      <c r="J29" s="23"/>
      <c r="K29" s="26"/>
      <c r="L29" s="24"/>
      <c r="M29" s="26"/>
      <c r="N29" s="25"/>
      <c r="O29" s="26"/>
      <c r="P29" s="27"/>
      <c r="Q29" s="28"/>
      <c r="R29" s="29"/>
      <c r="S29" s="23"/>
      <c r="T29" s="26"/>
      <c r="U29" s="24"/>
      <c r="V29" s="26"/>
      <c r="W29" s="25"/>
      <c r="X29" s="26"/>
      <c r="Y29" s="23"/>
      <c r="Z29" s="26"/>
      <c r="AA29" s="24"/>
      <c r="AB29" s="26"/>
      <c r="AC29" s="25"/>
      <c r="AD29" s="26"/>
    </row>
    <row r="30">
      <c r="A30" s="21" t="s">
        <v>50</v>
      </c>
      <c r="B30" s="22" t="s">
        <v>27</v>
      </c>
      <c r="C30" s="22" t="s">
        <v>28</v>
      </c>
      <c r="D30" s="23"/>
      <c r="E30" s="26"/>
      <c r="F30" s="24"/>
      <c r="G30" s="26"/>
      <c r="H30" s="25"/>
      <c r="I30" s="26"/>
      <c r="J30" s="23"/>
      <c r="K30" s="26"/>
      <c r="L30" s="24"/>
      <c r="M30" s="26"/>
      <c r="N30" s="25"/>
      <c r="O30" s="26"/>
      <c r="P30" s="27"/>
      <c r="Q30" s="28"/>
      <c r="R30" s="29"/>
      <c r="S30" s="23"/>
      <c r="T30" s="26"/>
      <c r="U30" s="24"/>
      <c r="V30" s="26"/>
      <c r="W30" s="25"/>
      <c r="X30" s="26"/>
      <c r="Y30" s="23"/>
      <c r="Z30" s="26"/>
      <c r="AA30" s="24"/>
      <c r="AB30" s="26"/>
      <c r="AC30" s="25"/>
      <c r="AD30" s="26"/>
    </row>
    <row r="31">
      <c r="A31" s="21" t="s">
        <v>51</v>
      </c>
      <c r="B31" s="22" t="s">
        <v>27</v>
      </c>
      <c r="C31" s="22" t="s">
        <v>28</v>
      </c>
      <c r="D31" s="23"/>
      <c r="E31" s="26" t="n">
        <f>1304</f>
        <v>1304.0</v>
      </c>
      <c r="F31" s="24"/>
      <c r="G31" s="26" t="n">
        <f>662</f>
        <v>662.0</v>
      </c>
      <c r="H31" s="25"/>
      <c r="I31" s="26" t="n">
        <f>1966</f>
        <v>1966.0</v>
      </c>
      <c r="J31" s="23"/>
      <c r="K31" s="26" t="n">
        <f>45980000</f>
        <v>4.598E7</v>
      </c>
      <c r="L31" s="24"/>
      <c r="M31" s="26" t="n">
        <f>92100000</f>
        <v>9.21E7</v>
      </c>
      <c r="N31" s="25"/>
      <c r="O31" s="26" t="n">
        <f>138080000</f>
        <v>1.3808E8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 t="s">
        <v>33</v>
      </c>
      <c r="T31" s="26" t="n">
        <f>1630</f>
        <v>1630.0</v>
      </c>
      <c r="U31" s="24"/>
      <c r="V31" s="26" t="str">
        <f>"－"</f>
        <v>－</v>
      </c>
      <c r="W31" s="25" t="s">
        <v>33</v>
      </c>
      <c r="X31" s="26" t="n">
        <f>1630</f>
        <v>1630.0</v>
      </c>
      <c r="Y31" s="23"/>
      <c r="Z31" s="26" t="n">
        <f>5264</f>
        <v>5264.0</v>
      </c>
      <c r="AA31" s="24"/>
      <c r="AB31" s="26" t="n">
        <f>2600</f>
        <v>2600.0</v>
      </c>
      <c r="AC31" s="25"/>
      <c r="AD31" s="26" t="n">
        <f>7864</f>
        <v>7864.0</v>
      </c>
    </row>
    <row r="32">
      <c r="A32" s="21" t="s">
        <v>52</v>
      </c>
      <c r="B32" s="22" t="s">
        <v>27</v>
      </c>
      <c r="C32" s="22" t="s">
        <v>28</v>
      </c>
      <c r="D32" s="23"/>
      <c r="E32" s="26" t="n">
        <f>308</f>
        <v>308.0</v>
      </c>
      <c r="F32" s="24"/>
      <c r="G32" s="26" t="n">
        <f>208</f>
        <v>208.0</v>
      </c>
      <c r="H32" s="25"/>
      <c r="I32" s="26" t="n">
        <f>516</f>
        <v>516.0</v>
      </c>
      <c r="J32" s="23"/>
      <c r="K32" s="26" t="n">
        <f>10190000</f>
        <v>1.019E7</v>
      </c>
      <c r="L32" s="24"/>
      <c r="M32" s="26" t="n">
        <f>16490000</f>
        <v>1.649E7</v>
      </c>
      <c r="N32" s="25"/>
      <c r="O32" s="26" t="n">
        <f>26680000</f>
        <v>2.668E7</v>
      </c>
      <c r="P32" s="27" t="str">
        <f>"－"</f>
        <v>－</v>
      </c>
      <c r="Q32" s="28" t="str">
        <f>"－"</f>
        <v>－</v>
      </c>
      <c r="R32" s="29" t="str">
        <f>"－"</f>
        <v>－</v>
      </c>
      <c r="S32" s="23"/>
      <c r="T32" s="26" t="str">
        <f>"－"</f>
        <v>－</v>
      </c>
      <c r="U32" s="24"/>
      <c r="V32" s="26" t="str">
        <f>"－"</f>
        <v>－</v>
      </c>
      <c r="W32" s="25"/>
      <c r="X32" s="26" t="str">
        <f>"－"</f>
        <v>－</v>
      </c>
      <c r="Y32" s="23"/>
      <c r="Z32" s="26" t="n">
        <f>5427</f>
        <v>5427.0</v>
      </c>
      <c r="AA32" s="24" t="s">
        <v>33</v>
      </c>
      <c r="AB32" s="26" t="n">
        <f>2733</f>
        <v>2733.0</v>
      </c>
      <c r="AC32" s="25"/>
      <c r="AD32" s="26" t="n">
        <f>8160</f>
        <v>8160.0</v>
      </c>
    </row>
    <row r="33">
      <c r="A33" s="21" t="s">
        <v>53</v>
      </c>
      <c r="B33" s="22" t="s">
        <v>27</v>
      </c>
      <c r="C33" s="22" t="s">
        <v>28</v>
      </c>
      <c r="D33" s="23"/>
      <c r="E33" s="26" t="n">
        <f>442</f>
        <v>442.0</v>
      </c>
      <c r="F33" s="24"/>
      <c r="G33" s="26" t="n">
        <f>497</f>
        <v>497.0</v>
      </c>
      <c r="H33" s="25"/>
      <c r="I33" s="26" t="n">
        <f>939</f>
        <v>939.0</v>
      </c>
      <c r="J33" s="23"/>
      <c r="K33" s="26" t="n">
        <f>18770000</f>
        <v>1.877E7</v>
      </c>
      <c r="L33" s="24"/>
      <c r="M33" s="26" t="n">
        <f>65840000</f>
        <v>6.584E7</v>
      </c>
      <c r="N33" s="25"/>
      <c r="O33" s="26" t="n">
        <f>84610000</f>
        <v>8.461E7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/>
      <c r="T33" s="26" t="n">
        <f>100</f>
        <v>100.0</v>
      </c>
      <c r="U33" s="24"/>
      <c r="V33" s="26" t="n">
        <f>100</f>
        <v>100.0</v>
      </c>
      <c r="W33" s="25"/>
      <c r="X33" s="26" t="n">
        <f>200</f>
        <v>200.0</v>
      </c>
      <c r="Y33" s="23"/>
      <c r="Z33" s="26" t="n">
        <f>5592</f>
        <v>5592.0</v>
      </c>
      <c r="AA33" s="24"/>
      <c r="AB33" s="26" t="n">
        <f>2580</f>
        <v>2580.0</v>
      </c>
      <c r="AC33" s="25"/>
      <c r="AD33" s="26" t="n">
        <f>8172</f>
        <v>8172.0</v>
      </c>
    </row>
    <row r="34">
      <c r="A34" s="21" t="s">
        <v>54</v>
      </c>
      <c r="B34" s="22" t="s">
        <v>27</v>
      </c>
      <c r="C34" s="22" t="s">
        <v>28</v>
      </c>
      <c r="D34" s="23"/>
      <c r="E34" s="26" t="n">
        <f>469</f>
        <v>469.0</v>
      </c>
      <c r="F34" s="24" t="s">
        <v>29</v>
      </c>
      <c r="G34" s="26" t="n">
        <f>100</f>
        <v>100.0</v>
      </c>
      <c r="H34" s="25"/>
      <c r="I34" s="26" t="n">
        <f>569</f>
        <v>569.0</v>
      </c>
      <c r="J34" s="23"/>
      <c r="K34" s="26" t="n">
        <f>10420000</f>
        <v>1.042E7</v>
      </c>
      <c r="L34" s="24" t="s">
        <v>29</v>
      </c>
      <c r="M34" s="26" t="n">
        <f>7220000</f>
        <v>7220000.0</v>
      </c>
      <c r="N34" s="25"/>
      <c r="O34" s="26" t="n">
        <f>17640000</f>
        <v>1.764E7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str">
        <f>"－"</f>
        <v>－</v>
      </c>
      <c r="U34" s="24"/>
      <c r="V34" s="26" t="n">
        <f>50</f>
        <v>50.0</v>
      </c>
      <c r="W34" s="25"/>
      <c r="X34" s="26" t="n">
        <f>50</f>
        <v>50.0</v>
      </c>
      <c r="Y34" s="23"/>
      <c r="Z34" s="26" t="n">
        <f>5623</f>
        <v>5623.0</v>
      </c>
      <c r="AA34" s="24"/>
      <c r="AB34" s="26" t="n">
        <f>2557</f>
        <v>2557.0</v>
      </c>
      <c r="AC34" s="25"/>
      <c r="AD34" s="26" t="n">
        <f>8180</f>
        <v>8180.0</v>
      </c>
    </row>
    <row r="35">
      <c r="A35" s="21" t="s">
        <v>55</v>
      </c>
      <c r="B35" s="22" t="s">
        <v>27</v>
      </c>
      <c r="C35" s="22" t="s">
        <v>28</v>
      </c>
      <c r="D35" s="23"/>
      <c r="E35" s="26" t="n">
        <f>74</f>
        <v>74.0</v>
      </c>
      <c r="F35" s="24"/>
      <c r="G35" s="26" t="n">
        <f>187</f>
        <v>187.0</v>
      </c>
      <c r="H35" s="25"/>
      <c r="I35" s="26" t="n">
        <f>261</f>
        <v>261.0</v>
      </c>
      <c r="J35" s="23"/>
      <c r="K35" s="26" t="n">
        <f>7630000</f>
        <v>7630000.0</v>
      </c>
      <c r="L35" s="24"/>
      <c r="M35" s="26" t="n">
        <f>15470000</f>
        <v>1.547E7</v>
      </c>
      <c r="N35" s="25"/>
      <c r="O35" s="26" t="n">
        <f>23100000</f>
        <v>2.31E7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str">
        <f>"－"</f>
        <v>－</v>
      </c>
      <c r="U35" s="24"/>
      <c r="V35" s="26" t="str">
        <f>"－"</f>
        <v>－</v>
      </c>
      <c r="W35" s="25"/>
      <c r="X35" s="26" t="str">
        <f>"－"</f>
        <v>－</v>
      </c>
      <c r="Y35" s="23"/>
      <c r="Z35" s="26" t="n">
        <f>5695</f>
        <v>5695.0</v>
      </c>
      <c r="AA35" s="24"/>
      <c r="AB35" s="26" t="n">
        <f>2526</f>
        <v>2526.0</v>
      </c>
      <c r="AC35" s="25"/>
      <c r="AD35" s="26" t="n">
        <f>8221</f>
        <v>8221.0</v>
      </c>
    </row>
    <row r="36">
      <c r="A36" s="21" t="s">
        <v>56</v>
      </c>
      <c r="B36" s="22" t="s">
        <v>27</v>
      </c>
      <c r="C36" s="22" t="s">
        <v>28</v>
      </c>
      <c r="D36" s="23"/>
      <c r="E36" s="26"/>
      <c r="F36" s="24"/>
      <c r="G36" s="26"/>
      <c r="H36" s="25"/>
      <c r="I36" s="26"/>
      <c r="J36" s="23"/>
      <c r="K36" s="26"/>
      <c r="L36" s="24"/>
      <c r="M36" s="26"/>
      <c r="N36" s="25"/>
      <c r="O36" s="26"/>
      <c r="P36" s="27"/>
      <c r="Q36" s="28"/>
      <c r="R36" s="29"/>
      <c r="S36" s="23"/>
      <c r="T36" s="26"/>
      <c r="U36" s="24"/>
      <c r="V36" s="26"/>
      <c r="W36" s="25"/>
      <c r="X36" s="26"/>
      <c r="Y36" s="23"/>
      <c r="Z36" s="26"/>
      <c r="AA36" s="24"/>
      <c r="AB36" s="26"/>
      <c r="AC36" s="25"/>
      <c r="AD36" s="26"/>
    </row>
    <row r="37">
      <c r="A37" s="21" t="s">
        <v>57</v>
      </c>
      <c r="B37" s="22" t="s">
        <v>27</v>
      </c>
      <c r="C37" s="22" t="s">
        <v>28</v>
      </c>
      <c r="D37" s="23"/>
      <c r="E37" s="26"/>
      <c r="F37" s="24"/>
      <c r="G37" s="26"/>
      <c r="H37" s="25"/>
      <c r="I37" s="26"/>
      <c r="J37" s="23"/>
      <c r="K37" s="26"/>
      <c r="L37" s="24"/>
      <c r="M37" s="26"/>
      <c r="N37" s="25"/>
      <c r="O37" s="26"/>
      <c r="P37" s="27"/>
      <c r="Q37" s="28"/>
      <c r="R37" s="29"/>
      <c r="S37" s="23"/>
      <c r="T37" s="26"/>
      <c r="U37" s="24"/>
      <c r="V37" s="26"/>
      <c r="W37" s="25"/>
      <c r="X37" s="26"/>
      <c r="Y37" s="23"/>
      <c r="Z37" s="26"/>
      <c r="AA37" s="24"/>
      <c r="AB37" s="26"/>
      <c r="AC37" s="25"/>
      <c r="AD37" s="26"/>
    </row>
    <row r="38">
      <c r="A38" s="21" t="s">
        <v>58</v>
      </c>
      <c r="B38" s="22" t="s">
        <v>27</v>
      </c>
      <c r="C38" s="22" t="s">
        <v>28</v>
      </c>
      <c r="D38" s="23" t="s">
        <v>29</v>
      </c>
      <c r="E38" s="26" t="n">
        <f>54</f>
        <v>54.0</v>
      </c>
      <c r="F38" s="24"/>
      <c r="G38" s="26" t="n">
        <f>359</f>
        <v>359.0</v>
      </c>
      <c r="H38" s="25"/>
      <c r="I38" s="26" t="n">
        <f>413</f>
        <v>413.0</v>
      </c>
      <c r="J38" s="23" t="s">
        <v>29</v>
      </c>
      <c r="K38" s="26" t="n">
        <f>750000</f>
        <v>750000.0</v>
      </c>
      <c r="L38" s="24"/>
      <c r="M38" s="26" t="n">
        <f>16040000</f>
        <v>1.604E7</v>
      </c>
      <c r="N38" s="25" t="s">
        <v>29</v>
      </c>
      <c r="O38" s="26" t="n">
        <f>16790000</f>
        <v>1.679E7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3"/>
      <c r="T38" s="26" t="str">
        <f>"－"</f>
        <v>－</v>
      </c>
      <c r="U38" s="24"/>
      <c r="V38" s="26" t="str">
        <f>"－"</f>
        <v>－</v>
      </c>
      <c r="W38" s="25"/>
      <c r="X38" s="26" t="str">
        <f>"－"</f>
        <v>－</v>
      </c>
      <c r="Y38" s="23"/>
      <c r="Z38" s="26" t="n">
        <f>5697</f>
        <v>5697.0</v>
      </c>
      <c r="AA38" s="24"/>
      <c r="AB38" s="26" t="n">
        <f>2354</f>
        <v>2354.0</v>
      </c>
      <c r="AC38" s="25"/>
      <c r="AD38" s="26" t="n">
        <f>8051</f>
        <v>8051.0</v>
      </c>
    </row>
    <row r="39">
      <c r="A39" s="21" t="s">
        <v>59</v>
      </c>
      <c r="B39" s="22" t="s">
        <v>27</v>
      </c>
      <c r="C39" s="22" t="s">
        <v>28</v>
      </c>
      <c r="D39" s="23"/>
      <c r="E39" s="26" t="n">
        <f>672</f>
        <v>672.0</v>
      </c>
      <c r="F39" s="24"/>
      <c r="G39" s="26" t="n">
        <f>216</f>
        <v>216.0</v>
      </c>
      <c r="H39" s="25"/>
      <c r="I39" s="26" t="n">
        <f>888</f>
        <v>888.0</v>
      </c>
      <c r="J39" s="23"/>
      <c r="K39" s="26" t="n">
        <f>71310000</f>
        <v>7.131E7</v>
      </c>
      <c r="L39" s="24"/>
      <c r="M39" s="26" t="n">
        <f>9520000</f>
        <v>9520000.0</v>
      </c>
      <c r="N39" s="25"/>
      <c r="O39" s="26" t="n">
        <f>80830000</f>
        <v>8.083E7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3"/>
      <c r="T39" s="26" t="n">
        <f>40</f>
        <v>40.0</v>
      </c>
      <c r="U39" s="24"/>
      <c r="V39" s="26" t="str">
        <f>"－"</f>
        <v>－</v>
      </c>
      <c r="W39" s="25"/>
      <c r="X39" s="26" t="n">
        <f>40</f>
        <v>40.0</v>
      </c>
      <c r="Y39" s="23" t="s">
        <v>33</v>
      </c>
      <c r="Z39" s="26" t="n">
        <f>6199</f>
        <v>6199.0</v>
      </c>
      <c r="AA39" s="24"/>
      <c r="AB39" s="26" t="n">
        <f>2332</f>
        <v>2332.0</v>
      </c>
      <c r="AC39" s="25" t="s">
        <v>33</v>
      </c>
      <c r="AD39" s="26" t="n">
        <f>8531</f>
        <v>8531.0</v>
      </c>
    </row>
    <row r="40">
      <c r="A40" s="21" t="s">
        <v>60</v>
      </c>
      <c r="B40" s="22" t="s">
        <v>27</v>
      </c>
      <c r="C40" s="22" t="s">
        <v>28</v>
      </c>
      <c r="D40" s="23"/>
      <c r="E40" s="26" t="n">
        <f>306</f>
        <v>306.0</v>
      </c>
      <c r="F40" s="24"/>
      <c r="G40" s="26" t="n">
        <f>471</f>
        <v>471.0</v>
      </c>
      <c r="H40" s="25"/>
      <c r="I40" s="26" t="n">
        <f>777</f>
        <v>777.0</v>
      </c>
      <c r="J40" s="23"/>
      <c r="K40" s="26" t="n">
        <f>34375000</f>
        <v>3.4375E7</v>
      </c>
      <c r="L40" s="24"/>
      <c r="M40" s="26" t="n">
        <f>33300000</f>
        <v>3.33E7</v>
      </c>
      <c r="N40" s="25"/>
      <c r="O40" s="26" t="n">
        <f>67675000</f>
        <v>6.7675E7</v>
      </c>
      <c r="P40" s="27" t="n">
        <f>7</f>
        <v>7.0</v>
      </c>
      <c r="Q40" s="28" t="n">
        <f>336</f>
        <v>336.0</v>
      </c>
      <c r="R40" s="29" t="n">
        <f>343</f>
        <v>343.0</v>
      </c>
      <c r="S40" s="23"/>
      <c r="T40" s="26" t="n">
        <f>32</f>
        <v>32.0</v>
      </c>
      <c r="U40" s="24"/>
      <c r="V40" s="26" t="n">
        <f>74</f>
        <v>74.0</v>
      </c>
      <c r="W40" s="25"/>
      <c r="X40" s="26" t="n">
        <f>106</f>
        <v>106.0</v>
      </c>
      <c r="Y40" s="23" t="s">
        <v>29</v>
      </c>
      <c r="Z40" s="26" t="n">
        <f>793</f>
        <v>793.0</v>
      </c>
      <c r="AA40" s="24" t="s">
        <v>29</v>
      </c>
      <c r="AB40" s="26" t="n">
        <f>241</f>
        <v>241.0</v>
      </c>
      <c r="AC40" s="25" t="s">
        <v>29</v>
      </c>
      <c r="AD40" s="26" t="n">
        <f>1034</f>
        <v>1034.0</v>
      </c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BO_DM0033</vt:lpstr>
      <vt:lpstr>BO_DM0033!Print_Titles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2018-10-18T07:09:24Z</dcterms:created>
  <dcterms:modified xsi:type="dcterms:W3CDTF">2020-09-02T23:59:46Z</dcterms:modified>
</cp:coreProperties>
</file>