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<sst xmlns="http://schemas.openxmlformats.org/spreadsheetml/2006/main" count="170" uniqueCount="62">
  <si>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</si>
  <si>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</si>
  <si>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</si>
  <si>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</si>
  <si>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</si>
  <si>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</si>
  <si>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</si>
  <si>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</si>
  <si>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</si>
  <si>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</si>
  <si>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</si>
  <si>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</si>
  <si>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</si>
  <si>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</si>
  <si>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</si>
  <si>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</si>
  <si>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</si>
  <si>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</si>
  <si>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</si>
  <si>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</si>
  <si>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</si>
  <si>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</si>
  <si>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</si>
  <si>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</si>
  <si>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</si>
  <si>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</si>
  <si>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3.1</t>
  </si>
  <si>
    <t>有価証券オプション</t>
  </si>
  <si>
    <t>Securities Options</t>
  </si>
  <si>
    <t>◎</t>
  </si>
  <si>
    <t>◎●</t>
  </si>
  <si>
    <t>2</t>
  </si>
  <si>
    <t>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</si>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</sst>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 t="s">
        <v>29</v>
      </c>
      <c r="E10" s="26" t="n">
        <f>12288</f>
        <v>12288.0</v>
      </c>
      <c r="F10" s="24"/>
      <c r="G10" s="26" t="n">
        <f>16000</f>
        <v>16000.0</v>
      </c>
      <c r="H10" s="25"/>
      <c r="I10" s="26" t="n">
        <f>28288</f>
        <v>28288.0</v>
      </c>
      <c r="J10" s="23"/>
      <c r="K10" s="26" t="n">
        <f>10913100</f>
        <v>1.09131E7</v>
      </c>
      <c r="L10" s="24"/>
      <c r="M10" s="26" t="n">
        <f>10840000</f>
        <v>1.084E7</v>
      </c>
      <c r="N10" s="25"/>
      <c r="O10" s="26" t="n">
        <f>21753100</f>
        <v>2.17531E7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30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30</v>
      </c>
      <c r="X10" s="26" t="str">
        <f>"－"</f>
        <v>－</v>
      </c>
      <c r="Y10" s="23"/>
      <c r="Z10" s="26" t="n">
        <f>23104</f>
        <v>23104.0</v>
      </c>
      <c r="AA10" s="24"/>
      <c r="AB10" s="26" t="n">
        <f>29229</f>
        <v>29229.0</v>
      </c>
      <c r="AC10" s="25"/>
      <c r="AD10" s="26" t="n">
        <f>52333</f>
        <v>52333.0</v>
      </c>
    </row>
    <row r="11">
      <c r="A11" s="21" t="s">
        <v>31</v>
      </c>
      <c r="B11" s="22" t="s">
        <v>27</v>
      </c>
      <c r="C11" s="22" t="s">
        <v>28</v>
      </c>
      <c r="D11" s="23" t="s">
        <v>32</v>
      </c>
      <c r="E11" s="26" t="str">
        <f>"－"</f>
        <v>－</v>
      </c>
      <c r="F11" s="24"/>
      <c r="G11" s="26" t="n">
        <f>5</f>
        <v>5.0</v>
      </c>
      <c r="H11" s="25"/>
      <c r="I11" s="26" t="n">
        <f>5</f>
        <v>5.0</v>
      </c>
      <c r="J11" s="23" t="s">
        <v>32</v>
      </c>
      <c r="K11" s="26" t="str">
        <f>"－"</f>
        <v>－</v>
      </c>
      <c r="L11" s="24"/>
      <c r="M11" s="26" t="n">
        <f>230</f>
        <v>230.0</v>
      </c>
      <c r="N11" s="25"/>
      <c r="O11" s="26" t="n">
        <f>230</f>
        <v>230.0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23104</f>
        <v>23104.0</v>
      </c>
      <c r="AA11" s="24"/>
      <c r="AB11" s="26" t="n">
        <f>29234</f>
        <v>29234.0</v>
      </c>
      <c r="AC11" s="25"/>
      <c r="AD11" s="26" t="n">
        <f>52338</f>
        <v>52338.0</v>
      </c>
    </row>
    <row r="12">
      <c r="A12" s="21" t="s">
        <v>33</v>
      </c>
      <c r="B12" s="22" t="s">
        <v>27</v>
      </c>
      <c r="C12" s="22" t="s">
        <v>28</v>
      </c>
      <c r="D12" s="23"/>
      <c r="E12" s="26" t="str">
        <f>"－"</f>
        <v>－</v>
      </c>
      <c r="F12" s="24"/>
      <c r="G12" s="26" t="n">
        <f>16000</f>
        <v>16000.0</v>
      </c>
      <c r="H12" s="25"/>
      <c r="I12" s="26" t="n">
        <f>16000</f>
        <v>16000.0</v>
      </c>
      <c r="J12" s="23"/>
      <c r="K12" s="26" t="str">
        <f>"－"</f>
        <v>－</v>
      </c>
      <c r="L12" s="24"/>
      <c r="M12" s="26" t="n">
        <f>7004000</f>
        <v>7004000.0</v>
      </c>
      <c r="N12" s="25"/>
      <c r="O12" s="26" t="n">
        <f>7004000</f>
        <v>7004000.0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23104</f>
        <v>23104.0</v>
      </c>
      <c r="AA12" s="24"/>
      <c r="AB12" s="26" t="n">
        <f>33234</f>
        <v>33234.0</v>
      </c>
      <c r="AC12" s="25"/>
      <c r="AD12" s="26" t="n">
        <f>56338</f>
        <v>56338.0</v>
      </c>
    </row>
    <row r="13">
      <c r="A13" s="21" t="s">
        <v>34</v>
      </c>
      <c r="B13" s="22" t="s">
        <v>27</v>
      </c>
      <c r="C13" s="22" t="s">
        <v>28</v>
      </c>
      <c r="D13" s="23"/>
      <c r="E13" s="26" t="n">
        <f>1</f>
        <v>1.0</v>
      </c>
      <c r="F13" s="24"/>
      <c r="G13" s="26" t="n">
        <f>16000</f>
        <v>16000.0</v>
      </c>
      <c r="H13" s="25"/>
      <c r="I13" s="26" t="n">
        <f>16001</f>
        <v>16001.0</v>
      </c>
      <c r="J13" s="23"/>
      <c r="K13" s="26" t="n">
        <f>88000</f>
        <v>88000.0</v>
      </c>
      <c r="L13" s="24"/>
      <c r="M13" s="26" t="n">
        <f>6426000</f>
        <v>6426000.0</v>
      </c>
      <c r="N13" s="25"/>
      <c r="O13" s="26" t="n">
        <f>6514000</f>
        <v>6514000.0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23105</f>
        <v>23105.0</v>
      </c>
      <c r="AA13" s="24"/>
      <c r="AB13" s="26" t="n">
        <f>39234</f>
        <v>39234.0</v>
      </c>
      <c r="AC13" s="25"/>
      <c r="AD13" s="26" t="n">
        <f>62339</f>
        <v>62339.0</v>
      </c>
    </row>
    <row r="14">
      <c r="A14" s="21" t="s">
        <v>35</v>
      </c>
      <c r="B14" s="22" t="s">
        <v>27</v>
      </c>
      <c r="C14" s="22" t="s">
        <v>28</v>
      </c>
      <c r="D14" s="23"/>
      <c r="E14" s="26" t="n">
        <f>2000</f>
        <v>2000.0</v>
      </c>
      <c r="F14" s="24" t="s">
        <v>29</v>
      </c>
      <c r="G14" s="26" t="n">
        <f>34000</f>
        <v>34000.0</v>
      </c>
      <c r="H14" s="25" t="s">
        <v>29</v>
      </c>
      <c r="I14" s="26" t="n">
        <f>36000</f>
        <v>36000.0</v>
      </c>
      <c r="J14" s="23"/>
      <c r="K14" s="26" t="n">
        <f>1410000</f>
        <v>1410000.0</v>
      </c>
      <c r="L14" s="24"/>
      <c r="M14" s="26" t="n">
        <f>9510000</f>
        <v>9510000.0</v>
      </c>
      <c r="N14" s="25"/>
      <c r="O14" s="26" t="n">
        <f>10920000</f>
        <v>1.092E7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 t="s">
        <v>29</v>
      </c>
      <c r="Z14" s="26" t="n">
        <f>25105</f>
        <v>25105.0</v>
      </c>
      <c r="AA14" s="24"/>
      <c r="AB14" s="26" t="n">
        <f>45234</f>
        <v>45234.0</v>
      </c>
      <c r="AC14" s="25" t="s">
        <v>29</v>
      </c>
      <c r="AD14" s="26" t="n">
        <f>70339</f>
        <v>70339.0</v>
      </c>
    </row>
    <row r="15">
      <c r="A15" s="21" t="s">
        <v>36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37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38</v>
      </c>
      <c r="B17" s="22" t="s">
        <v>27</v>
      </c>
      <c r="C17" s="22" t="s">
        <v>28</v>
      </c>
      <c r="D17" s="23"/>
      <c r="E17" s="26" t="n">
        <f>2000</f>
        <v>2000.0</v>
      </c>
      <c r="F17" s="24"/>
      <c r="G17" s="26" t="n">
        <f>6000</f>
        <v>6000.0</v>
      </c>
      <c r="H17" s="25"/>
      <c r="I17" s="26" t="n">
        <f>8000</f>
        <v>8000.0</v>
      </c>
      <c r="J17" s="23"/>
      <c r="K17" s="26" t="n">
        <f>798000</f>
        <v>798000.0</v>
      </c>
      <c r="L17" s="24"/>
      <c r="M17" s="26" t="n">
        <f>1872000</f>
        <v>1872000.0</v>
      </c>
      <c r="N17" s="25"/>
      <c r="O17" s="26" t="n">
        <f>2670000</f>
        <v>2670000.0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23105</f>
        <v>23105.0</v>
      </c>
      <c r="AA17" s="24" t="s">
        <v>29</v>
      </c>
      <c r="AB17" s="26" t="n">
        <f>47234</f>
        <v>47234.0</v>
      </c>
      <c r="AC17" s="25"/>
      <c r="AD17" s="26" t="n">
        <f>70339</f>
        <v>70339.0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2</f>
        <v>2.0</v>
      </c>
      <c r="F18" s="24"/>
      <c r="G18" s="26" t="n">
        <f>10000</f>
        <v>10000.0</v>
      </c>
      <c r="H18" s="25"/>
      <c r="I18" s="26" t="n">
        <f>10002</f>
        <v>10002.0</v>
      </c>
      <c r="J18" s="23"/>
      <c r="K18" s="26" t="n">
        <f>27000</f>
        <v>27000.0</v>
      </c>
      <c r="L18" s="24"/>
      <c r="M18" s="26" t="n">
        <f>1836000</f>
        <v>1836000.0</v>
      </c>
      <c r="N18" s="25"/>
      <c r="O18" s="26" t="n">
        <f>1863000</f>
        <v>1863000.0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23104</f>
        <v>23104.0</v>
      </c>
      <c r="AA18" s="24"/>
      <c r="AB18" s="26" t="n">
        <f>41234</f>
        <v>41234.0</v>
      </c>
      <c r="AC18" s="25"/>
      <c r="AD18" s="26" t="n">
        <f>64338</f>
        <v>64338.0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2050</f>
        <v>2050.0</v>
      </c>
      <c r="F19" s="24"/>
      <c r="G19" s="26" t="n">
        <f>10000</f>
        <v>10000.0</v>
      </c>
      <c r="H19" s="25"/>
      <c r="I19" s="26" t="n">
        <f>12050</f>
        <v>12050.0</v>
      </c>
      <c r="J19" s="23"/>
      <c r="K19" s="26" t="n">
        <f>746950</f>
        <v>746950.0</v>
      </c>
      <c r="L19" s="24"/>
      <c r="M19" s="26" t="n">
        <f>3518000</f>
        <v>3518000.0</v>
      </c>
      <c r="N19" s="25"/>
      <c r="O19" s="26" t="n">
        <f>4264950</f>
        <v>4264950.0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21154</f>
        <v>21154.0</v>
      </c>
      <c r="AA19" s="24"/>
      <c r="AB19" s="26" t="n">
        <f>41234</f>
        <v>41234.0</v>
      </c>
      <c r="AC19" s="25"/>
      <c r="AD19" s="26" t="n">
        <f>62388</f>
        <v>62388.0</v>
      </c>
    </row>
    <row r="20">
      <c r="A20" s="21" t="s">
        <v>41</v>
      </c>
      <c r="B20" s="22" t="s">
        <v>27</v>
      </c>
      <c r="C20" s="22" t="s">
        <v>28</v>
      </c>
      <c r="D20" s="23"/>
      <c r="E20" s="26" t="n">
        <f>4038</f>
        <v>4038.0</v>
      </c>
      <c r="F20" s="24"/>
      <c r="G20" s="26" t="n">
        <f>30133</f>
        <v>30133.0</v>
      </c>
      <c r="H20" s="25"/>
      <c r="I20" s="26" t="n">
        <f>34171</f>
        <v>34171.0</v>
      </c>
      <c r="J20" s="23"/>
      <c r="K20" s="26" t="n">
        <f>10367410</f>
        <v>1.036741E7</v>
      </c>
      <c r="L20" s="24" t="s">
        <v>29</v>
      </c>
      <c r="M20" s="26" t="n">
        <f>15005500</f>
        <v>1.50055E7</v>
      </c>
      <c r="N20" s="25" t="s">
        <v>29</v>
      </c>
      <c r="O20" s="26" t="n">
        <f>25372910</f>
        <v>2.537291E7</v>
      </c>
      <c r="P20" s="27" t="n">
        <f>3</f>
        <v>3.0</v>
      </c>
      <c r="Q20" s="28" t="n">
        <f>25005</f>
        <v>25005.0</v>
      </c>
      <c r="R20" s="29" t="n">
        <f>25008</f>
        <v>25008.0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2983</f>
        <v>2983.0</v>
      </c>
      <c r="AA20" s="24" t="s">
        <v>32</v>
      </c>
      <c r="AB20" s="26" t="n">
        <f>10130</f>
        <v>10130.0</v>
      </c>
      <c r="AC20" s="25" t="s">
        <v>32</v>
      </c>
      <c r="AD20" s="26" t="n">
        <f>13113</f>
        <v>13113.0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2320</f>
        <v>2320.0</v>
      </c>
      <c r="F21" s="24"/>
      <c r="G21" s="26" t="n">
        <f>2000</f>
        <v>2000.0</v>
      </c>
      <c r="H21" s="25"/>
      <c r="I21" s="26" t="n">
        <f>4320</f>
        <v>4320.0</v>
      </c>
      <c r="J21" s="23"/>
      <c r="K21" s="26" t="n">
        <f>800080</f>
        <v>800080.0</v>
      </c>
      <c r="L21" s="24"/>
      <c r="M21" s="26" t="n">
        <f>2018000</f>
        <v>2018000.0</v>
      </c>
      <c r="N21" s="25"/>
      <c r="O21" s="26" t="n">
        <f>2818080</f>
        <v>2818080.0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 t="s">
        <v>32</v>
      </c>
      <c r="Z21" s="26" t="n">
        <f>1303</f>
        <v>1303.0</v>
      </c>
      <c r="AA21" s="24"/>
      <c r="AB21" s="26" t="n">
        <f>12130</f>
        <v>12130.0</v>
      </c>
      <c r="AC21" s="25"/>
      <c r="AD21" s="26" t="n">
        <f>13433</f>
        <v>13433.0</v>
      </c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45</v>
      </c>
      <c r="B24" s="22" t="s">
        <v>27</v>
      </c>
      <c r="C24" s="22" t="s">
        <v>28</v>
      </c>
      <c r="D24" s="23"/>
      <c r="E24" s="26" t="str">
        <f>"－"</f>
        <v>－</v>
      </c>
      <c r="F24" s="24" t="s">
        <v>32</v>
      </c>
      <c r="G24" s="26" t="str">
        <f>"－"</f>
        <v>－</v>
      </c>
      <c r="H24" s="25" t="s">
        <v>32</v>
      </c>
      <c r="I24" s="26" t="str">
        <f>"－"</f>
        <v>－</v>
      </c>
      <c r="J24" s="23"/>
      <c r="K24" s="26" t="str">
        <f>"－"</f>
        <v>－</v>
      </c>
      <c r="L24" s="24" t="s">
        <v>32</v>
      </c>
      <c r="M24" s="26" t="str">
        <f>"－"</f>
        <v>－</v>
      </c>
      <c r="N24" s="25" t="s">
        <v>32</v>
      </c>
      <c r="O24" s="26" t="str">
        <f>"－"</f>
        <v>－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1303</f>
        <v>1303.0</v>
      </c>
      <c r="AA24" s="24"/>
      <c r="AB24" s="26" t="n">
        <f>12130</f>
        <v>12130.0</v>
      </c>
      <c r="AC24" s="25"/>
      <c r="AD24" s="26" t="n">
        <f>13433</f>
        <v>13433.0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4011</f>
        <v>4011.0</v>
      </c>
      <c r="F25" s="24"/>
      <c r="G25" s="26" t="n">
        <f>4001</f>
        <v>4001.0</v>
      </c>
      <c r="H25" s="25"/>
      <c r="I25" s="26" t="n">
        <f>8012</f>
        <v>8012.0</v>
      </c>
      <c r="J25" s="23"/>
      <c r="K25" s="26" t="n">
        <f>1083873</f>
        <v>1083873.0</v>
      </c>
      <c r="L25" s="24"/>
      <c r="M25" s="26" t="n">
        <f>1949422</f>
        <v>1949422.0</v>
      </c>
      <c r="N25" s="25"/>
      <c r="O25" s="26" t="n">
        <f>3033295</f>
        <v>3033295.0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4594</f>
        <v>4594.0</v>
      </c>
      <c r="AA25" s="24"/>
      <c r="AB25" s="26" t="n">
        <f>16131</f>
        <v>16131.0</v>
      </c>
      <c r="AC25" s="25"/>
      <c r="AD25" s="26" t="n">
        <f>20725</f>
        <v>20725.0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3</f>
        <v>3.0</v>
      </c>
      <c r="F26" s="24"/>
      <c r="G26" s="26" t="n">
        <f>20</f>
        <v>20.0</v>
      </c>
      <c r="H26" s="25"/>
      <c r="I26" s="26" t="n">
        <f>23</f>
        <v>23.0</v>
      </c>
      <c r="J26" s="23"/>
      <c r="K26" s="26" t="n">
        <f>30000</f>
        <v>30000.0</v>
      </c>
      <c r="L26" s="24"/>
      <c r="M26" s="26" t="n">
        <f>8540</f>
        <v>8540.0</v>
      </c>
      <c r="N26" s="25"/>
      <c r="O26" s="26" t="n">
        <f>38540</f>
        <v>38540.0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4597</f>
        <v>4597.0</v>
      </c>
      <c r="AA26" s="24"/>
      <c r="AB26" s="26" t="n">
        <f>16151</f>
        <v>16151.0</v>
      </c>
      <c r="AC26" s="25"/>
      <c r="AD26" s="26" t="n">
        <f>20748</f>
        <v>20748.0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100</f>
        <v>100.0</v>
      </c>
      <c r="F27" s="24"/>
      <c r="G27" s="26" t="str">
        <f>"－"</f>
        <v>－</v>
      </c>
      <c r="H27" s="25"/>
      <c r="I27" s="26" t="n">
        <f>100</f>
        <v>100.0</v>
      </c>
      <c r="J27" s="23"/>
      <c r="K27" s="26" t="n">
        <f>131900</f>
        <v>131900.0</v>
      </c>
      <c r="L27" s="24"/>
      <c r="M27" s="26" t="str">
        <f>"－"</f>
        <v>－</v>
      </c>
      <c r="N27" s="25"/>
      <c r="O27" s="26" t="n">
        <f>131900</f>
        <v>131900.0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4697</f>
        <v>4697.0</v>
      </c>
      <c r="AA27" s="24"/>
      <c r="AB27" s="26" t="n">
        <f>16151</f>
        <v>16151.0</v>
      </c>
      <c r="AC27" s="25"/>
      <c r="AD27" s="26" t="n">
        <f>20848</f>
        <v>20848.0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2151</f>
        <v>2151.0</v>
      </c>
      <c r="F28" s="24"/>
      <c r="G28" s="26" t="n">
        <f>2000</f>
        <v>2000.0</v>
      </c>
      <c r="H28" s="25"/>
      <c r="I28" s="26" t="n">
        <f>4151</f>
        <v>4151.0</v>
      </c>
      <c r="J28" s="23"/>
      <c r="K28" s="26" t="n">
        <f>835400</f>
        <v>835400.0</v>
      </c>
      <c r="L28" s="24"/>
      <c r="M28" s="26" t="n">
        <f>786000</f>
        <v>786000.0</v>
      </c>
      <c r="N28" s="25"/>
      <c r="O28" s="26" t="n">
        <f>1621400</f>
        <v>1621400.0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6848</f>
        <v>6848.0</v>
      </c>
      <c r="AA28" s="24"/>
      <c r="AB28" s="26" t="n">
        <f>18151</f>
        <v>18151.0</v>
      </c>
      <c r="AC28" s="25"/>
      <c r="AD28" s="26" t="n">
        <f>24999</f>
        <v>24999.0</v>
      </c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 t="n">
        <f>2956</f>
        <v>2956.0</v>
      </c>
      <c r="F31" s="24"/>
      <c r="G31" s="26" t="n">
        <f>14000</f>
        <v>14000.0</v>
      </c>
      <c r="H31" s="25"/>
      <c r="I31" s="26" t="n">
        <f>16956</f>
        <v>16956.0</v>
      </c>
      <c r="J31" s="23" t="s">
        <v>29</v>
      </c>
      <c r="K31" s="26" t="n">
        <f>15590930</f>
        <v>1.559093E7</v>
      </c>
      <c r="L31" s="24"/>
      <c r="M31" s="26" t="n">
        <f>5874000</f>
        <v>5874000.0</v>
      </c>
      <c r="N31" s="25"/>
      <c r="O31" s="26" t="n">
        <f>21464930</f>
        <v>2.146493E7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9803</f>
        <v>9803.0</v>
      </c>
      <c r="AA31" s="24"/>
      <c r="AB31" s="26" t="n">
        <f>20151</f>
        <v>20151.0</v>
      </c>
      <c r="AC31" s="25"/>
      <c r="AD31" s="26" t="n">
        <f>29954</f>
        <v>29954.0</v>
      </c>
    </row>
    <row r="32">
      <c r="A32" s="21" t="s">
        <v>53</v>
      </c>
      <c r="B32" s="22" t="s">
        <v>27</v>
      </c>
      <c r="C32" s="22" t="s">
        <v>28</v>
      </c>
      <c r="D32" s="23"/>
      <c r="E32" s="26" t="n">
        <f>23</f>
        <v>23.0</v>
      </c>
      <c r="F32" s="24"/>
      <c r="G32" s="26" t="str">
        <f>"－"</f>
        <v>－</v>
      </c>
      <c r="H32" s="25"/>
      <c r="I32" s="26" t="n">
        <f>23</f>
        <v>23.0</v>
      </c>
      <c r="J32" s="23"/>
      <c r="K32" s="26" t="n">
        <f>9078590</f>
        <v>9078590.0</v>
      </c>
      <c r="L32" s="24"/>
      <c r="M32" s="26" t="str">
        <f>"－"</f>
        <v>－</v>
      </c>
      <c r="N32" s="25"/>
      <c r="O32" s="26" t="n">
        <f>9078590</f>
        <v>9078590.0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9782</f>
        <v>9782.0</v>
      </c>
      <c r="AA32" s="24"/>
      <c r="AB32" s="26" t="n">
        <f>20151</f>
        <v>20151.0</v>
      </c>
      <c r="AC32" s="25"/>
      <c r="AD32" s="26" t="n">
        <f>29933</f>
        <v>29933.0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6280</f>
        <v>6280.0</v>
      </c>
      <c r="F33" s="24"/>
      <c r="G33" s="26" t="n">
        <f>4000</f>
        <v>4000.0</v>
      </c>
      <c r="H33" s="25"/>
      <c r="I33" s="26" t="n">
        <f>10280</f>
        <v>10280.0</v>
      </c>
      <c r="J33" s="23"/>
      <c r="K33" s="26" t="n">
        <f>4155760</f>
        <v>4155760.0</v>
      </c>
      <c r="L33" s="24"/>
      <c r="M33" s="26" t="n">
        <f>1732000</f>
        <v>1732000.0</v>
      </c>
      <c r="N33" s="25"/>
      <c r="O33" s="26" t="n">
        <f>5887760</f>
        <v>5887760.0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4282</f>
        <v>4282.0</v>
      </c>
      <c r="AA33" s="24"/>
      <c r="AB33" s="26" t="n">
        <f>20151</f>
        <v>20151.0</v>
      </c>
      <c r="AC33" s="25"/>
      <c r="AD33" s="26" t="n">
        <f>24433</f>
        <v>24433.0</v>
      </c>
    </row>
    <row r="34">
      <c r="A34" s="21" t="s">
        <v>55</v>
      </c>
      <c r="B34" s="22" t="s">
        <v>27</v>
      </c>
      <c r="C34" s="22" t="s">
        <v>28</v>
      </c>
      <c r="D34" s="23"/>
      <c r="E34" s="26" t="n">
        <f>2000</f>
        <v>2000.0</v>
      </c>
      <c r="F34" s="24"/>
      <c r="G34" s="26" t="n">
        <f>14000</f>
        <v>14000.0</v>
      </c>
      <c r="H34" s="25"/>
      <c r="I34" s="26" t="n">
        <f>16000</f>
        <v>16000.0</v>
      </c>
      <c r="J34" s="23"/>
      <c r="K34" s="26" t="n">
        <f>954000</f>
        <v>954000.0</v>
      </c>
      <c r="L34" s="24"/>
      <c r="M34" s="26" t="n">
        <f>5618000</f>
        <v>5618000.0</v>
      </c>
      <c r="N34" s="25"/>
      <c r="O34" s="26" t="n">
        <f>6572000</f>
        <v>6572000.0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2682</f>
        <v>2682.0</v>
      </c>
      <c r="AA34" s="24"/>
      <c r="AB34" s="26" t="n">
        <f>14151</f>
        <v>14151.0</v>
      </c>
      <c r="AC34" s="25"/>
      <c r="AD34" s="26" t="n">
        <f>16833</f>
        <v>16833.0</v>
      </c>
    </row>
    <row r="35">
      <c r="A35" s="21" t="s">
        <v>56</v>
      </c>
      <c r="B35" s="22" t="s">
        <v>27</v>
      </c>
      <c r="C35" s="22" t="s">
        <v>28</v>
      </c>
      <c r="D35" s="23"/>
      <c r="E35" s="26" t="str">
        <f>"－"</f>
        <v>－</v>
      </c>
      <c r="F35" s="24"/>
      <c r="G35" s="26" t="n">
        <f>2000</f>
        <v>2000.0</v>
      </c>
      <c r="H35" s="25"/>
      <c r="I35" s="26" t="n">
        <f>2000</f>
        <v>2000.0</v>
      </c>
      <c r="J35" s="23"/>
      <c r="K35" s="26" t="str">
        <f>"－"</f>
        <v>－</v>
      </c>
      <c r="L35" s="24"/>
      <c r="M35" s="26" t="n">
        <f>924000</f>
        <v>924000.0</v>
      </c>
      <c r="N35" s="25"/>
      <c r="O35" s="26" t="n">
        <f>924000</f>
        <v>924000.0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2682</f>
        <v>2682.0</v>
      </c>
      <c r="AA35" s="24"/>
      <c r="AB35" s="26" t="n">
        <f>16151</f>
        <v>16151.0</v>
      </c>
      <c r="AC35" s="25"/>
      <c r="AD35" s="26" t="n">
        <f>18833</f>
        <v>18833.0</v>
      </c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59</v>
      </c>
      <c r="B38" s="22" t="s">
        <v>27</v>
      </c>
      <c r="C38" s="22" t="s">
        <v>28</v>
      </c>
      <c r="D38" s="23"/>
      <c r="E38" s="26" t="str">
        <f>"－"</f>
        <v>－</v>
      </c>
      <c r="F38" s="24"/>
      <c r="G38" s="26" t="str">
        <f>"－"</f>
        <v>－</v>
      </c>
      <c r="H38" s="25"/>
      <c r="I38" s="26" t="str">
        <f>"－"</f>
        <v>－</v>
      </c>
      <c r="J38" s="23"/>
      <c r="K38" s="26" t="str">
        <f>"－"</f>
        <v>－</v>
      </c>
      <c r="L38" s="24"/>
      <c r="M38" s="26" t="str">
        <f>"－"</f>
        <v>－</v>
      </c>
      <c r="N38" s="25"/>
      <c r="O38" s="26" t="str">
        <f>"－"</f>
        <v>－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2682</f>
        <v>2682.0</v>
      </c>
      <c r="AA38" s="24"/>
      <c r="AB38" s="26" t="n">
        <f>16151</f>
        <v>16151.0</v>
      </c>
      <c r="AC38" s="25"/>
      <c r="AD38" s="26" t="n">
        <f>18833</f>
        <v>18833.0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2001</f>
        <v>2001.0</v>
      </c>
      <c r="F39" s="24"/>
      <c r="G39" s="26" t="n">
        <f>2000</f>
        <v>2000.0</v>
      </c>
      <c r="H39" s="25"/>
      <c r="I39" s="26" t="n">
        <f>4001</f>
        <v>4001.0</v>
      </c>
      <c r="J39" s="23"/>
      <c r="K39" s="26" t="n">
        <f>465000</f>
        <v>465000.0</v>
      </c>
      <c r="L39" s="24"/>
      <c r="M39" s="26" t="n">
        <f>306000</f>
        <v>306000.0</v>
      </c>
      <c r="N39" s="25"/>
      <c r="O39" s="26" t="n">
        <f>771000</f>
        <v>771000.0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4263</f>
        <v>4263.0</v>
      </c>
      <c r="AA39" s="24"/>
      <c r="AB39" s="26" t="n">
        <f>18151</f>
        <v>18151.0</v>
      </c>
      <c r="AC39" s="25"/>
      <c r="AD39" s="26" t="n">
        <f>22414</f>
        <v>22414.0</v>
      </c>
    </row>
    <row r="40">
      <c r="A40" s="21" t="s">
        <v>61</v>
      </c>
      <c r="B40" s="22" t="s">
        <v>27</v>
      </c>
      <c r="C40" s="22" t="s">
        <v>28</v>
      </c>
      <c r="D40" s="23"/>
      <c r="E40" s="26" t="n">
        <f>137</f>
        <v>137.0</v>
      </c>
      <c r="F40" s="24"/>
      <c r="G40" s="26" t="n">
        <f>2000</f>
        <v>2000.0</v>
      </c>
      <c r="H40" s="25"/>
      <c r="I40" s="26" t="n">
        <f>2137</f>
        <v>2137.0</v>
      </c>
      <c r="J40" s="23"/>
      <c r="K40" s="26" t="n">
        <f>76950</f>
        <v>76950.0</v>
      </c>
      <c r="L40" s="24"/>
      <c r="M40" s="26" t="n">
        <f>862000</f>
        <v>862000.0</v>
      </c>
      <c r="N40" s="25"/>
      <c r="O40" s="26" t="n">
        <f>938950</f>
        <v>938950.0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4400</f>
        <v>4400.0</v>
      </c>
      <c r="AA40" s="24"/>
      <c r="AB40" s="26" t="n">
        <f>20151</f>
        <v>20151.0</v>
      </c>
      <c r="AC40" s="25"/>
      <c r="AD40" s="26" t="n">
        <f>24551</f>
        <v>24551.0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