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<sst xmlns="http://schemas.openxmlformats.org/spreadsheetml/2006/main" count="170" uniqueCount="60">
  <si>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</si>
  <si>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</si>
  <si>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</si>
  <si>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</si>
  <si>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</si>
  <si>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</si>
  <si>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</si>
  <si>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</si>
  <si>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</si>
  <si>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</si>
  <si>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</si>
  <si>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</si>
  <si>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</si>
  <si>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</si>
  <si>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</si>
  <si>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</si>
  <si>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</si>
  <si>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</si>
  <si>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</si>
  <si>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</si>
  <si>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</si>
  <si>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</si>
  <si>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</si>
  <si>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</si>
  <si>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</si>
  <si>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</si>
  <si>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</si>
  <si>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有価証券オプション</t>
  </si>
  <si>
    <t>Securities Options</t>
  </si>
  <si>
    <t>●</t>
  </si>
  <si>
    <t>2</t>
  </si>
  <si>
    <t>3</t>
  </si>
  <si>
    <t>4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</si>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</sst>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2506</f>
        <v>2506.0</v>
      </c>
      <c r="F10" s="24"/>
      <c r="G10" s="26" t="n">
        <f>2000</f>
        <v>2000.0</v>
      </c>
      <c r="H10" s="25"/>
      <c r="I10" s="26" t="n">
        <f>4506</f>
        <v>4506.0</v>
      </c>
      <c r="J10" s="23"/>
      <c r="K10" s="26" t="n">
        <f>1235024</f>
        <v>1235024.0</v>
      </c>
      <c r="L10" s="24"/>
      <c r="M10" s="26" t="n">
        <f>1096000</f>
        <v>1096000.0</v>
      </c>
      <c r="N10" s="25"/>
      <c r="O10" s="26" t="n">
        <f>2331024</f>
        <v>2331024.0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6906</f>
        <v>6906.0</v>
      </c>
      <c r="AA10" s="24" t="s">
        <v>29</v>
      </c>
      <c r="AB10" s="26" t="n">
        <f>22151</f>
        <v>22151.0</v>
      </c>
      <c r="AC10" s="25"/>
      <c r="AD10" s="26" t="n">
        <f>29057</f>
        <v>29057.0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5</f>
        <v>5.0</v>
      </c>
      <c r="F11" s="24"/>
      <c r="G11" s="26" t="n">
        <f>2000</f>
        <v>2000.0</v>
      </c>
      <c r="H11" s="25"/>
      <c r="I11" s="26" t="n">
        <f>2005</f>
        <v>2005.0</v>
      </c>
      <c r="J11" s="23"/>
      <c r="K11" s="26" t="n">
        <f>23028</f>
        <v>23028.0</v>
      </c>
      <c r="L11" s="24"/>
      <c r="M11" s="26" t="n">
        <f>436000</f>
        <v>436000.0</v>
      </c>
      <c r="N11" s="25"/>
      <c r="O11" s="26" t="n">
        <f>459028</f>
        <v>459028.0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6911</f>
        <v>6911.0</v>
      </c>
      <c r="AA11" s="24"/>
      <c r="AB11" s="26" t="n">
        <f>24151</f>
        <v>24151.0</v>
      </c>
      <c r="AC11" s="25"/>
      <c r="AD11" s="26" t="n">
        <f>31062</f>
        <v>31062.0</v>
      </c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33</v>
      </c>
      <c r="B14" s="22" t="s">
        <v>27</v>
      </c>
      <c r="C14" s="22" t="s">
        <v>28</v>
      </c>
      <c r="D14" s="23"/>
      <c r="E14" s="26" t="n">
        <f>8314</f>
        <v>8314.0</v>
      </c>
      <c r="F14" s="24"/>
      <c r="G14" s="26" t="n">
        <f>22000</f>
        <v>22000.0</v>
      </c>
      <c r="H14" s="25" t="s">
        <v>34</v>
      </c>
      <c r="I14" s="26" t="n">
        <f>30314</f>
        <v>30314.0</v>
      </c>
      <c r="J14" s="23"/>
      <c r="K14" s="26" t="n">
        <f>23771850</f>
        <v>2.377185E7</v>
      </c>
      <c r="L14" s="24"/>
      <c r="M14" s="26" t="n">
        <f>20062000</f>
        <v>2.0062E7</v>
      </c>
      <c r="N14" s="25"/>
      <c r="O14" s="26" t="n">
        <f>43833850</f>
        <v>4.383385E7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8837</f>
        <v>8837.0</v>
      </c>
      <c r="AA14" s="24"/>
      <c r="AB14" s="26" t="n">
        <f>26151</f>
        <v>26151.0</v>
      </c>
      <c r="AC14" s="25"/>
      <c r="AD14" s="26" t="n">
        <f>34988</f>
        <v>34988.0</v>
      </c>
    </row>
    <row r="15">
      <c r="A15" s="21" t="s">
        <v>35</v>
      </c>
      <c r="B15" s="22" t="s">
        <v>27</v>
      </c>
      <c r="C15" s="22" t="s">
        <v>28</v>
      </c>
      <c r="D15" s="23" t="s">
        <v>29</v>
      </c>
      <c r="E15" s="26" t="str">
        <f>"－"</f>
        <v>－</v>
      </c>
      <c r="F15" s="24"/>
      <c r="G15" s="26" t="n">
        <f>4000</f>
        <v>4000.0</v>
      </c>
      <c r="H15" s="25"/>
      <c r="I15" s="26" t="n">
        <f>4000</f>
        <v>4000.0</v>
      </c>
      <c r="J15" s="23" t="s">
        <v>29</v>
      </c>
      <c r="K15" s="26" t="str">
        <f>"－"</f>
        <v>－</v>
      </c>
      <c r="L15" s="24"/>
      <c r="M15" s="26" t="n">
        <f>3906000</f>
        <v>3906000.0</v>
      </c>
      <c r="N15" s="25"/>
      <c r="O15" s="26" t="n">
        <f>3906000</f>
        <v>3906000.0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8837</f>
        <v>8837.0</v>
      </c>
      <c r="AA15" s="24"/>
      <c r="AB15" s="26" t="n">
        <f>26151</f>
        <v>26151.0</v>
      </c>
      <c r="AC15" s="25"/>
      <c r="AD15" s="26" t="n">
        <f>34988</f>
        <v>34988.0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555</f>
        <v>555.0</v>
      </c>
      <c r="F16" s="24" t="s">
        <v>34</v>
      </c>
      <c r="G16" s="26" t="n">
        <f>24000</f>
        <v>24000.0</v>
      </c>
      <c r="H16" s="25"/>
      <c r="I16" s="26" t="n">
        <f>24555</f>
        <v>24555.0</v>
      </c>
      <c r="J16" s="23"/>
      <c r="K16" s="26" t="n">
        <f>218250</f>
        <v>218250.0</v>
      </c>
      <c r="L16" s="24"/>
      <c r="M16" s="26" t="n">
        <f>19312000</f>
        <v>1.9312E7</v>
      </c>
      <c r="N16" s="25"/>
      <c r="O16" s="26" t="n">
        <f>19530250</f>
        <v>1.953025E7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8392</f>
        <v>8392.0</v>
      </c>
      <c r="AA16" s="24"/>
      <c r="AB16" s="26" t="n">
        <f>34150</f>
        <v>34150.0</v>
      </c>
      <c r="AC16" s="25"/>
      <c r="AD16" s="26" t="n">
        <f>42542</f>
        <v>42542.0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2217</f>
        <v>2217.0</v>
      </c>
      <c r="F17" s="24"/>
      <c r="G17" s="26" t="n">
        <f>10260</f>
        <v>10260.0</v>
      </c>
      <c r="H17" s="25"/>
      <c r="I17" s="26" t="n">
        <f>12477</f>
        <v>12477.0</v>
      </c>
      <c r="J17" s="23"/>
      <c r="K17" s="26" t="n">
        <f>30149300</f>
        <v>3.01493E7</v>
      </c>
      <c r="L17" s="24"/>
      <c r="M17" s="26" t="n">
        <f>24236100</f>
        <v>2.42361E7</v>
      </c>
      <c r="N17" s="25"/>
      <c r="O17" s="26" t="n">
        <f>54385400</f>
        <v>5.43854E7</v>
      </c>
      <c r="P17" s="27" t="n">
        <f>109</f>
        <v>109.0</v>
      </c>
      <c r="Q17" s="28" t="n">
        <f>8000</f>
        <v>8000.0</v>
      </c>
      <c r="R17" s="29" t="n">
        <f>8109</f>
        <v>8109.0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5681</f>
        <v>5681.0</v>
      </c>
      <c r="AA17" s="24"/>
      <c r="AB17" s="26" t="n">
        <f>28130</f>
        <v>28130.0</v>
      </c>
      <c r="AC17" s="25"/>
      <c r="AD17" s="26" t="n">
        <f>33811</f>
        <v>33811.0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2225</f>
        <v>2225.0</v>
      </c>
      <c r="F18" s="24"/>
      <c r="G18" s="26" t="n">
        <f>2000</f>
        <v>2000.0</v>
      </c>
      <c r="H18" s="25"/>
      <c r="I18" s="26" t="n">
        <f>4225</f>
        <v>4225.0</v>
      </c>
      <c r="J18" s="23"/>
      <c r="K18" s="26" t="n">
        <f>5455070</f>
        <v>5455070.0</v>
      </c>
      <c r="L18" s="24"/>
      <c r="M18" s="26" t="n">
        <f>324000</f>
        <v>324000.0</v>
      </c>
      <c r="N18" s="25"/>
      <c r="O18" s="26" t="n">
        <f>5779070</f>
        <v>5779070.0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7506</f>
        <v>7506.0</v>
      </c>
      <c r="AA18" s="24"/>
      <c r="AB18" s="26" t="n">
        <f>28130</f>
        <v>28130.0</v>
      </c>
      <c r="AC18" s="25"/>
      <c r="AD18" s="26" t="n">
        <f>35636</f>
        <v>35636.0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1398</f>
        <v>1398.0</v>
      </c>
      <c r="F21" s="24"/>
      <c r="G21" s="26" t="n">
        <f>4000</f>
        <v>4000.0</v>
      </c>
      <c r="H21" s="25"/>
      <c r="I21" s="26" t="n">
        <f>5398</f>
        <v>5398.0</v>
      </c>
      <c r="J21" s="23"/>
      <c r="K21" s="26" t="n">
        <f>17842920</f>
        <v>1.784292E7</v>
      </c>
      <c r="L21" s="24"/>
      <c r="M21" s="26" t="n">
        <f>1070000</f>
        <v>1070000.0</v>
      </c>
      <c r="N21" s="25"/>
      <c r="O21" s="26" t="n">
        <f>18912920</f>
        <v>1.891292E7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8704</f>
        <v>8704.0</v>
      </c>
      <c r="AA21" s="24"/>
      <c r="AB21" s="26" t="n">
        <f>26130</f>
        <v>26130.0</v>
      </c>
      <c r="AC21" s="25"/>
      <c r="AD21" s="26" t="n">
        <f>34834</f>
        <v>34834.0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4050</f>
        <v>4050.0</v>
      </c>
      <c r="F22" s="24"/>
      <c r="G22" s="26" t="n">
        <f>4100</f>
        <v>4100.0</v>
      </c>
      <c r="H22" s="25"/>
      <c r="I22" s="26" t="n">
        <f>8150</f>
        <v>8150.0</v>
      </c>
      <c r="J22" s="23"/>
      <c r="K22" s="26" t="n">
        <f>1856650</f>
        <v>1856650.0</v>
      </c>
      <c r="L22" s="24"/>
      <c r="M22" s="26" t="n">
        <f>2011500</f>
        <v>2011500.0</v>
      </c>
      <c r="N22" s="25"/>
      <c r="O22" s="26" t="n">
        <f>3868150</f>
        <v>3868150.0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 t="s">
        <v>29</v>
      </c>
      <c r="Z22" s="26" t="n">
        <f>4714</f>
        <v>4714.0</v>
      </c>
      <c r="AA22" s="24"/>
      <c r="AB22" s="26" t="n">
        <f>22230</f>
        <v>22230.0</v>
      </c>
      <c r="AC22" s="25" t="s">
        <v>29</v>
      </c>
      <c r="AD22" s="26" t="n">
        <f>26944</f>
        <v>26944.0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6009</f>
        <v>6009.0</v>
      </c>
      <c r="F23" s="24"/>
      <c r="G23" s="26" t="n">
        <f>10000</f>
        <v>10000.0</v>
      </c>
      <c r="H23" s="25"/>
      <c r="I23" s="26" t="n">
        <f>16009</f>
        <v>16009.0</v>
      </c>
      <c r="J23" s="23"/>
      <c r="K23" s="26" t="n">
        <f>2167200</f>
        <v>2167200.0</v>
      </c>
      <c r="L23" s="24"/>
      <c r="M23" s="26" t="n">
        <f>6448000</f>
        <v>6448000.0</v>
      </c>
      <c r="N23" s="25"/>
      <c r="O23" s="26" t="n">
        <f>8615200</f>
        <v>8615200.0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10723</f>
        <v>10723.0</v>
      </c>
      <c r="AA23" s="24"/>
      <c r="AB23" s="26" t="n">
        <f>24230</f>
        <v>24230.0</v>
      </c>
      <c r="AC23" s="25"/>
      <c r="AD23" s="26" t="n">
        <f>34953</f>
        <v>34953.0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345</f>
        <v>345.0</v>
      </c>
      <c r="F24" s="24"/>
      <c r="G24" s="26" t="n">
        <f>10030</f>
        <v>10030.0</v>
      </c>
      <c r="H24" s="25"/>
      <c r="I24" s="26" t="n">
        <f>10375</f>
        <v>10375.0</v>
      </c>
      <c r="J24" s="23"/>
      <c r="K24" s="26" t="n">
        <f>11506120</f>
        <v>1.150612E7</v>
      </c>
      <c r="L24" s="24"/>
      <c r="M24" s="26" t="n">
        <f>8853200</f>
        <v>8853200.0</v>
      </c>
      <c r="N24" s="25"/>
      <c r="O24" s="26" t="n">
        <f>20359320</f>
        <v>2.035932E7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10818</f>
        <v>10818.0</v>
      </c>
      <c r="AA24" s="24"/>
      <c r="AB24" s="26" t="n">
        <f>22201</f>
        <v>22201.0</v>
      </c>
      <c r="AC24" s="25"/>
      <c r="AD24" s="26" t="n">
        <f>33019</f>
        <v>33019.0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5871</f>
        <v>5871.0</v>
      </c>
      <c r="F25" s="24"/>
      <c r="G25" s="26" t="n">
        <f>13540</f>
        <v>13540.0</v>
      </c>
      <c r="H25" s="25"/>
      <c r="I25" s="26" t="n">
        <f>19411</f>
        <v>19411.0</v>
      </c>
      <c r="J25" s="23" t="s">
        <v>34</v>
      </c>
      <c r="K25" s="26" t="n">
        <f>88333950</f>
        <v>8.833395E7</v>
      </c>
      <c r="L25" s="24" t="s">
        <v>34</v>
      </c>
      <c r="M25" s="26" t="n">
        <f>162515800</f>
        <v>1.625158E8</v>
      </c>
      <c r="N25" s="25" t="s">
        <v>34</v>
      </c>
      <c r="O25" s="26" t="n">
        <f>250849750</f>
        <v>2.5084975E8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 t="s">
        <v>34</v>
      </c>
      <c r="T25" s="26" t="n">
        <f>5770</f>
        <v>5770.0</v>
      </c>
      <c r="U25" s="24" t="s">
        <v>34</v>
      </c>
      <c r="V25" s="26" t="n">
        <f>11540</f>
        <v>11540.0</v>
      </c>
      <c r="W25" s="25" t="s">
        <v>34</v>
      </c>
      <c r="X25" s="26" t="n">
        <f>17310</f>
        <v>17310.0</v>
      </c>
      <c r="Y25" s="23"/>
      <c r="Z25" s="26" t="n">
        <f>16689</f>
        <v>16689.0</v>
      </c>
      <c r="AA25" s="24"/>
      <c r="AB25" s="26" t="n">
        <f>35741</f>
        <v>35741.0</v>
      </c>
      <c r="AC25" s="25"/>
      <c r="AD25" s="26" t="n">
        <f>52430</f>
        <v>52430.0</v>
      </c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 t="str">
        <f>"－"</f>
        <v>－</v>
      </c>
      <c r="F28" s="24" t="s">
        <v>29</v>
      </c>
      <c r="G28" s="26" t="str">
        <f>"－"</f>
        <v>－</v>
      </c>
      <c r="H28" s="25" t="s">
        <v>29</v>
      </c>
      <c r="I28" s="26" t="str">
        <f>"－"</f>
        <v>－</v>
      </c>
      <c r="J28" s="23"/>
      <c r="K28" s="26" t="str">
        <f>"－"</f>
        <v>－</v>
      </c>
      <c r="L28" s="24" t="s">
        <v>29</v>
      </c>
      <c r="M28" s="26" t="str">
        <f>"－"</f>
        <v>－</v>
      </c>
      <c r="N28" s="25" t="s">
        <v>29</v>
      </c>
      <c r="O28" s="26" t="str">
        <f>"－"</f>
        <v>－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16689</f>
        <v>16689.0</v>
      </c>
      <c r="AA28" s="24"/>
      <c r="AB28" s="26" t="n">
        <f>35741</f>
        <v>35741.0</v>
      </c>
      <c r="AC28" s="25"/>
      <c r="AD28" s="26" t="n">
        <f>52430</f>
        <v>52430.0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4450</f>
        <v>4450.0</v>
      </c>
      <c r="F29" s="24"/>
      <c r="G29" s="26" t="n">
        <f>20000</f>
        <v>20000.0</v>
      </c>
      <c r="H29" s="25"/>
      <c r="I29" s="26" t="n">
        <f>24450</f>
        <v>24450.0</v>
      </c>
      <c r="J29" s="23"/>
      <c r="K29" s="26" t="n">
        <f>1915850</f>
        <v>1915850.0</v>
      </c>
      <c r="L29" s="24"/>
      <c r="M29" s="26" t="n">
        <f>7572000</f>
        <v>7572000.0</v>
      </c>
      <c r="N29" s="25"/>
      <c r="O29" s="26" t="n">
        <f>9487850</f>
        <v>9487850.0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20889</f>
        <v>20889.0</v>
      </c>
      <c r="AA29" s="24"/>
      <c r="AB29" s="26" t="n">
        <f>31740</f>
        <v>31740.0</v>
      </c>
      <c r="AC29" s="25"/>
      <c r="AD29" s="26" t="n">
        <f>52629</f>
        <v>52629.0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4315</f>
        <v>4315.0</v>
      </c>
      <c r="F30" s="24"/>
      <c r="G30" s="26" t="n">
        <f>14000</f>
        <v>14000.0</v>
      </c>
      <c r="H30" s="25"/>
      <c r="I30" s="26" t="n">
        <f>18315</f>
        <v>18315.0</v>
      </c>
      <c r="J30" s="23"/>
      <c r="K30" s="26" t="n">
        <f>2497340</f>
        <v>2497340.0</v>
      </c>
      <c r="L30" s="24"/>
      <c r="M30" s="26" t="n">
        <f>2548000</f>
        <v>2548000.0</v>
      </c>
      <c r="N30" s="25"/>
      <c r="O30" s="26" t="n">
        <f>5045340</f>
        <v>5045340.0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21154</f>
        <v>21154.0</v>
      </c>
      <c r="AA30" s="24"/>
      <c r="AB30" s="26" t="n">
        <f>25740</f>
        <v>25740.0</v>
      </c>
      <c r="AC30" s="25"/>
      <c r="AD30" s="26" t="n">
        <f>46894</f>
        <v>46894.0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4000</f>
        <v>4000.0</v>
      </c>
      <c r="F31" s="24"/>
      <c r="G31" s="26" t="n">
        <f>7004</f>
        <v>7004.0</v>
      </c>
      <c r="H31" s="25"/>
      <c r="I31" s="26" t="n">
        <f>11004</f>
        <v>11004.0</v>
      </c>
      <c r="J31" s="23"/>
      <c r="K31" s="26" t="n">
        <f>1536000</f>
        <v>1536000.0</v>
      </c>
      <c r="L31" s="24"/>
      <c r="M31" s="26" t="n">
        <f>3642080</f>
        <v>3642080.0</v>
      </c>
      <c r="N31" s="25"/>
      <c r="O31" s="26" t="n">
        <f>5178080</f>
        <v>5178080.0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17654</f>
        <v>17654.0</v>
      </c>
      <c r="AA31" s="24"/>
      <c r="AB31" s="26" t="n">
        <f>28744</f>
        <v>28744.0</v>
      </c>
      <c r="AC31" s="25"/>
      <c r="AD31" s="26" t="n">
        <f>46398</f>
        <v>46398.0</v>
      </c>
    </row>
    <row r="32">
      <c r="A32" s="21" t="s">
        <v>52</v>
      </c>
      <c r="B32" s="22" t="s">
        <v>27</v>
      </c>
      <c r="C32" s="22" t="s">
        <v>28</v>
      </c>
      <c r="D32" s="23" t="s">
        <v>34</v>
      </c>
      <c r="E32" s="26" t="n">
        <f>10000</f>
        <v>10000.0</v>
      </c>
      <c r="F32" s="24"/>
      <c r="G32" s="26" t="n">
        <f>12000</f>
        <v>12000.0</v>
      </c>
      <c r="H32" s="25"/>
      <c r="I32" s="26" t="n">
        <f>22000</f>
        <v>22000.0</v>
      </c>
      <c r="J32" s="23"/>
      <c r="K32" s="26" t="n">
        <f>4300000</f>
        <v>4300000.0</v>
      </c>
      <c r="L32" s="24"/>
      <c r="M32" s="26" t="n">
        <f>5612000</f>
        <v>5612000.0</v>
      </c>
      <c r="N32" s="25"/>
      <c r="O32" s="26" t="n">
        <f>9912000</f>
        <v>9912000.0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 t="s">
        <v>34</v>
      </c>
      <c r="Z32" s="26" t="n">
        <f>27654</f>
        <v>27654.0</v>
      </c>
      <c r="AA32" s="24"/>
      <c r="AB32" s="26" t="n">
        <f>40744</f>
        <v>40744.0</v>
      </c>
      <c r="AC32" s="25"/>
      <c r="AD32" s="26" t="n">
        <f>68398</f>
        <v>68398.0</v>
      </c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 t="n">
        <f>10</f>
        <v>10.0</v>
      </c>
      <c r="F35" s="24"/>
      <c r="G35" s="26" t="n">
        <f>4000</f>
        <v>4000.0</v>
      </c>
      <c r="H35" s="25"/>
      <c r="I35" s="26" t="n">
        <f>4010</f>
        <v>4010.0</v>
      </c>
      <c r="J35" s="23"/>
      <c r="K35" s="26" t="n">
        <f>1120</f>
        <v>1120.0</v>
      </c>
      <c r="L35" s="24"/>
      <c r="M35" s="26" t="n">
        <f>2284000</f>
        <v>2284000.0</v>
      </c>
      <c r="N35" s="25"/>
      <c r="O35" s="26" t="n">
        <f>2285120</f>
        <v>2285120.0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27654</f>
        <v>27654.0</v>
      </c>
      <c r="AA35" s="24"/>
      <c r="AB35" s="26" t="n">
        <f>44744</f>
        <v>44744.0</v>
      </c>
      <c r="AC35" s="25"/>
      <c r="AD35" s="26" t="n">
        <f>72398</f>
        <v>72398.0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5133</f>
        <v>5133.0</v>
      </c>
      <c r="F36" s="24"/>
      <c r="G36" s="26" t="str">
        <f>"－"</f>
        <v>－</v>
      </c>
      <c r="H36" s="25"/>
      <c r="I36" s="26" t="n">
        <f>5133</f>
        <v>5133.0</v>
      </c>
      <c r="J36" s="23"/>
      <c r="K36" s="26" t="n">
        <f>9360650</f>
        <v>9360650.0</v>
      </c>
      <c r="L36" s="24"/>
      <c r="M36" s="26" t="str">
        <f>"－"</f>
        <v>－</v>
      </c>
      <c r="N36" s="25"/>
      <c r="O36" s="26" t="n">
        <f>9360650</f>
        <v>9360650.0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26984</f>
        <v>26984.0</v>
      </c>
      <c r="AA36" s="24"/>
      <c r="AB36" s="26" t="n">
        <f>44744</f>
        <v>44744.0</v>
      </c>
      <c r="AC36" s="25"/>
      <c r="AD36" s="26" t="n">
        <f>71728</f>
        <v>71728.0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100</f>
        <v>100.0</v>
      </c>
      <c r="F37" s="24"/>
      <c r="G37" s="26" t="n">
        <f>10000</f>
        <v>10000.0</v>
      </c>
      <c r="H37" s="25"/>
      <c r="I37" s="26" t="n">
        <f>10100</f>
        <v>10100.0</v>
      </c>
      <c r="J37" s="23"/>
      <c r="K37" s="26" t="n">
        <f>9000</f>
        <v>9000.0</v>
      </c>
      <c r="L37" s="24"/>
      <c r="M37" s="26" t="n">
        <f>6430000</f>
        <v>6430000.0</v>
      </c>
      <c r="N37" s="25"/>
      <c r="O37" s="26" t="n">
        <f>6439000</f>
        <v>6439000.0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26521</f>
        <v>26521.0</v>
      </c>
      <c r="AA37" s="24" t="s">
        <v>34</v>
      </c>
      <c r="AB37" s="26" t="n">
        <f>46744</f>
        <v>46744.0</v>
      </c>
      <c r="AC37" s="25" t="s">
        <v>34</v>
      </c>
      <c r="AD37" s="26" t="n">
        <f>73265</f>
        <v>73265.0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 t="n">
        <f>144</f>
        <v>144.0</v>
      </c>
      <c r="F39" s="24"/>
      <c r="G39" s="26" t="n">
        <f>8000</f>
        <v>8000.0</v>
      </c>
      <c r="H39" s="25"/>
      <c r="I39" s="26" t="n">
        <f>8144</f>
        <v>8144.0</v>
      </c>
      <c r="J39" s="23"/>
      <c r="K39" s="26" t="n">
        <f>35074</f>
        <v>35074.0</v>
      </c>
      <c r="L39" s="24"/>
      <c r="M39" s="26" t="n">
        <f>4778000</f>
        <v>4778000.0</v>
      </c>
      <c r="N39" s="25"/>
      <c r="O39" s="26" t="n">
        <f>4813074</f>
        <v>4813074.0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26572</f>
        <v>26572.0</v>
      </c>
      <c r="AA39" s="24"/>
      <c r="AB39" s="26" t="n">
        <f>42744</f>
        <v>42744.0</v>
      </c>
      <c r="AC39" s="25"/>
      <c r="AD39" s="26" t="n">
        <f>69316</f>
        <v>69316.0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