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<sst xmlns="http://schemas.openxmlformats.org/spreadsheetml/2006/main" count="173" uniqueCount="61">
  <si>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</si>
  <si>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</si>
  <si>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</si>
  <si>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</si>
  <si>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</si>
  <si>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</si>
  <si>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</si>
  <si>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</si>
  <si>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</si>
  <si>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</si>
  <si>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</si>
  <si>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</si>
  <si>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</si>
  <si>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</si>
  <si>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</si>
  <si>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</si>
  <si>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</si>
  <si>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</si>
  <si>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</si>
  <si>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</si>
  <si>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</si>
  <si>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</si>
  <si>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</si>
  <si>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</si>
  <si>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</si>
  <si>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</si>
  <si>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5.1</t>
  </si>
  <si>
    <t>長期国債先物オプション</t>
  </si>
  <si>
    <t>Options on 10-year JGB Futures</t>
  </si>
  <si>
    <t>2</t>
  </si>
  <si>
    <t>3</t>
  </si>
  <si>
    <t>4</t>
  </si>
  <si>
    <t>5</t>
  </si>
  <si>
    <t>6</t>
  </si>
  <si>
    <t>◎</t>
  </si>
  <si>
    <t>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</si>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</sst>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32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33</v>
      </c>
      <c r="B15" s="22" t="s">
        <v>27</v>
      </c>
      <c r="C15" s="22" t="s">
        <v>28</v>
      </c>
      <c r="D15" s="23" t="s">
        <v>34</v>
      </c>
      <c r="E15" s="26" t="n">
        <f>419</f>
        <v>419.0</v>
      </c>
      <c r="F15" s="24" t="s">
        <v>34</v>
      </c>
      <c r="G15" s="26" t="n">
        <f>890</f>
        <v>890.0</v>
      </c>
      <c r="H15" s="25" t="s">
        <v>34</v>
      </c>
      <c r="I15" s="26" t="n">
        <f>1309</f>
        <v>1309.0</v>
      </c>
      <c r="J15" s="23" t="s">
        <v>34</v>
      </c>
      <c r="K15" s="26" t="n">
        <f>25590000</f>
        <v>2.559E7</v>
      </c>
      <c r="L15" s="24" t="s">
        <v>34</v>
      </c>
      <c r="M15" s="26" t="n">
        <f>98240000</f>
        <v>9.824E7</v>
      </c>
      <c r="N15" s="25" t="s">
        <v>34</v>
      </c>
      <c r="O15" s="26" t="n">
        <f>123830000</f>
        <v>1.2383E8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35</f>
        <v>35.0</v>
      </c>
      <c r="U15" s="24" t="s">
        <v>35</v>
      </c>
      <c r="V15" s="26" t="str">
        <f>"－"</f>
        <v>－</v>
      </c>
      <c r="W15" s="25"/>
      <c r="X15" s="26" t="n">
        <f>35</f>
        <v>35.0</v>
      </c>
      <c r="Y15" s="23"/>
      <c r="Z15" s="26" t="n">
        <f>1659</f>
        <v>1659.0</v>
      </c>
      <c r="AA15" s="24"/>
      <c r="AB15" s="26" t="n">
        <f>1608</f>
        <v>1608.0</v>
      </c>
      <c r="AC15" s="25"/>
      <c r="AD15" s="26" t="n">
        <f>3267</f>
        <v>3267.0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180</f>
        <v>180.0</v>
      </c>
      <c r="F16" s="24"/>
      <c r="G16" s="26" t="n">
        <f>312</f>
        <v>312.0</v>
      </c>
      <c r="H16" s="25"/>
      <c r="I16" s="26" t="n">
        <f>492</f>
        <v>492.0</v>
      </c>
      <c r="J16" s="23"/>
      <c r="K16" s="26" t="n">
        <f>11890000</f>
        <v>1.189E7</v>
      </c>
      <c r="L16" s="24"/>
      <c r="M16" s="26" t="n">
        <f>37530000</f>
        <v>3.753E7</v>
      </c>
      <c r="N16" s="25"/>
      <c r="O16" s="26" t="n">
        <f>49420000</f>
        <v>4.942E7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 t="s">
        <v>35</v>
      </c>
      <c r="T16" s="26" t="str">
        <f>"－"</f>
        <v>－</v>
      </c>
      <c r="U16" s="24"/>
      <c r="V16" s="26" t="str">
        <f>"－"</f>
        <v>－</v>
      </c>
      <c r="W16" s="25" t="s">
        <v>35</v>
      </c>
      <c r="X16" s="26" t="str">
        <f>"－"</f>
        <v>－</v>
      </c>
      <c r="Y16" s="23"/>
      <c r="Z16" s="26" t="n">
        <f>1693</f>
        <v>1693.0</v>
      </c>
      <c r="AA16" s="24"/>
      <c r="AB16" s="26" t="n">
        <f>1835</f>
        <v>1835.0</v>
      </c>
      <c r="AC16" s="25"/>
      <c r="AD16" s="26" t="n">
        <f>3528</f>
        <v>3528.0</v>
      </c>
    </row>
    <row r="17">
      <c r="A17" s="21" t="s">
        <v>37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38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39</v>
      </c>
      <c r="B19" s="22" t="s">
        <v>27</v>
      </c>
      <c r="C19" s="22" t="s">
        <v>28</v>
      </c>
      <c r="D19" s="23"/>
      <c r="E19" s="26" t="n">
        <f>329</f>
        <v>329.0</v>
      </c>
      <c r="F19" s="24"/>
      <c r="G19" s="26" t="n">
        <f>588</f>
        <v>588.0</v>
      </c>
      <c r="H19" s="25"/>
      <c r="I19" s="26" t="n">
        <f>917</f>
        <v>917.0</v>
      </c>
      <c r="J19" s="23"/>
      <c r="K19" s="26" t="n">
        <f>13870000</f>
        <v>1.387E7</v>
      </c>
      <c r="L19" s="24"/>
      <c r="M19" s="26" t="n">
        <f>43390000</f>
        <v>4.339E7</v>
      </c>
      <c r="N19" s="25"/>
      <c r="O19" s="26" t="n">
        <f>57260000</f>
        <v>5.726E7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1773</f>
        <v>1773.0</v>
      </c>
      <c r="AA19" s="24"/>
      <c r="AB19" s="26" t="n">
        <f>1780</f>
        <v>1780.0</v>
      </c>
      <c r="AC19" s="25"/>
      <c r="AD19" s="26" t="n">
        <f>3553</f>
        <v>3553.0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188</f>
        <v>188.0</v>
      </c>
      <c r="F20" s="24"/>
      <c r="G20" s="26" t="n">
        <f>196</f>
        <v>196.0</v>
      </c>
      <c r="H20" s="25"/>
      <c r="I20" s="26" t="n">
        <f>384</f>
        <v>384.0</v>
      </c>
      <c r="J20" s="23"/>
      <c r="K20" s="26" t="n">
        <f>6120000</f>
        <v>6120000.0</v>
      </c>
      <c r="L20" s="24"/>
      <c r="M20" s="26" t="n">
        <f>21660000</f>
        <v>2.166E7</v>
      </c>
      <c r="N20" s="25"/>
      <c r="O20" s="26" t="n">
        <f>27780000</f>
        <v>2.778E7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30</f>
        <v>30.0</v>
      </c>
      <c r="U20" s="24"/>
      <c r="V20" s="26" t="str">
        <f>"－"</f>
        <v>－</v>
      </c>
      <c r="W20" s="25"/>
      <c r="X20" s="26" t="n">
        <f>30</f>
        <v>30.0</v>
      </c>
      <c r="Y20" s="23"/>
      <c r="Z20" s="26" t="n">
        <f>1894</f>
        <v>1894.0</v>
      </c>
      <c r="AA20" s="24"/>
      <c r="AB20" s="26" t="n">
        <f>1753</f>
        <v>1753.0</v>
      </c>
      <c r="AC20" s="25"/>
      <c r="AD20" s="26" t="n">
        <f>3647</f>
        <v>3647.0</v>
      </c>
    </row>
    <row r="21">
      <c r="A21" s="21" t="s">
        <v>41</v>
      </c>
      <c r="B21" s="22" t="s">
        <v>27</v>
      </c>
      <c r="C21" s="22" t="s">
        <v>28</v>
      </c>
      <c r="D21" s="23"/>
      <c r="E21" s="26" t="n">
        <f>346</f>
        <v>346.0</v>
      </c>
      <c r="F21" s="24"/>
      <c r="G21" s="26" t="n">
        <f>406</f>
        <v>406.0</v>
      </c>
      <c r="H21" s="25"/>
      <c r="I21" s="26" t="n">
        <f>752</f>
        <v>752.0</v>
      </c>
      <c r="J21" s="23"/>
      <c r="K21" s="26" t="n">
        <f>17130000</f>
        <v>1.713E7</v>
      </c>
      <c r="L21" s="24"/>
      <c r="M21" s="26" t="n">
        <f>30830000</f>
        <v>3.083E7</v>
      </c>
      <c r="N21" s="25"/>
      <c r="O21" s="26" t="n">
        <f>47960000</f>
        <v>4.796E7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50</f>
        <v>50.0</v>
      </c>
      <c r="U21" s="24"/>
      <c r="V21" s="26" t="n">
        <f>50</f>
        <v>50.0</v>
      </c>
      <c r="W21" s="25"/>
      <c r="X21" s="26" t="n">
        <f>100</f>
        <v>100.0</v>
      </c>
      <c r="Y21" s="23"/>
      <c r="Z21" s="26" t="n">
        <f>2044</f>
        <v>2044.0</v>
      </c>
      <c r="AA21" s="24"/>
      <c r="AB21" s="26" t="n">
        <f>2019</f>
        <v>2019.0</v>
      </c>
      <c r="AC21" s="25"/>
      <c r="AD21" s="26" t="n">
        <f>4063</f>
        <v>4063.0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215</f>
        <v>215.0</v>
      </c>
      <c r="F22" s="24"/>
      <c r="G22" s="26" t="n">
        <f>502</f>
        <v>502.0</v>
      </c>
      <c r="H22" s="25"/>
      <c r="I22" s="26" t="n">
        <f>717</f>
        <v>717.0</v>
      </c>
      <c r="J22" s="23"/>
      <c r="K22" s="26" t="n">
        <f>12320000</f>
        <v>1.232E7</v>
      </c>
      <c r="L22" s="24"/>
      <c r="M22" s="26" t="n">
        <f>25500000</f>
        <v>2.55E7</v>
      </c>
      <c r="N22" s="25"/>
      <c r="O22" s="26" t="n">
        <f>37820000</f>
        <v>3.782E7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 t="s">
        <v>34</v>
      </c>
      <c r="T22" s="26" t="n">
        <f>75</f>
        <v>75.0</v>
      </c>
      <c r="U22" s="24" t="s">
        <v>34</v>
      </c>
      <c r="V22" s="26" t="n">
        <f>100</f>
        <v>100.0</v>
      </c>
      <c r="W22" s="25" t="s">
        <v>34</v>
      </c>
      <c r="X22" s="26" t="n">
        <f>175</f>
        <v>175.0</v>
      </c>
      <c r="Y22" s="23"/>
      <c r="Z22" s="26" t="n">
        <f>2094</f>
        <v>2094.0</v>
      </c>
      <c r="AA22" s="24"/>
      <c r="AB22" s="26" t="n">
        <f>2258</f>
        <v>2258.0</v>
      </c>
      <c r="AC22" s="25"/>
      <c r="AD22" s="26" t="n">
        <f>4352</f>
        <v>4352.0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196</f>
        <v>196.0</v>
      </c>
      <c r="F23" s="24"/>
      <c r="G23" s="26" t="n">
        <f>183</f>
        <v>183.0</v>
      </c>
      <c r="H23" s="25"/>
      <c r="I23" s="26" t="n">
        <f>379</f>
        <v>379.0</v>
      </c>
      <c r="J23" s="23"/>
      <c r="K23" s="26" t="n">
        <f>7560000</f>
        <v>7560000.0</v>
      </c>
      <c r="L23" s="24"/>
      <c r="M23" s="26" t="n">
        <f>11380000</f>
        <v>1.138E7</v>
      </c>
      <c r="N23" s="25"/>
      <c r="O23" s="26" t="n">
        <f>18940000</f>
        <v>1.894E7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2050</f>
        <v>2050.0</v>
      </c>
      <c r="AA23" s="24"/>
      <c r="AB23" s="26" t="n">
        <f>2353</f>
        <v>2353.0</v>
      </c>
      <c r="AC23" s="25"/>
      <c r="AD23" s="26" t="n">
        <f>4403</f>
        <v>4403.0</v>
      </c>
    </row>
    <row r="24">
      <c r="A24" s="21" t="s">
        <v>44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/>
      <c r="E26" s="26" t="n">
        <f>373</f>
        <v>373.0</v>
      </c>
      <c r="F26" s="24"/>
      <c r="G26" s="26" t="n">
        <f>185</f>
        <v>185.0</v>
      </c>
      <c r="H26" s="25"/>
      <c r="I26" s="26" t="n">
        <f>558</f>
        <v>558.0</v>
      </c>
      <c r="J26" s="23"/>
      <c r="K26" s="26" t="n">
        <f>9440000</f>
        <v>9440000.0</v>
      </c>
      <c r="L26" s="24"/>
      <c r="M26" s="26" t="n">
        <f>14000000</f>
        <v>1.4E7</v>
      </c>
      <c r="N26" s="25"/>
      <c r="O26" s="26" t="n">
        <f>23440000</f>
        <v>2.344E7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2164</f>
        <v>2164.0</v>
      </c>
      <c r="AA26" s="24"/>
      <c r="AB26" s="26" t="n">
        <f>2460</f>
        <v>2460.0</v>
      </c>
      <c r="AC26" s="25"/>
      <c r="AD26" s="26" t="n">
        <f>4624</f>
        <v>4624.0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36</f>
        <v>36.0</v>
      </c>
      <c r="F27" s="24"/>
      <c r="G27" s="26" t="n">
        <f>150</f>
        <v>150.0</v>
      </c>
      <c r="H27" s="25"/>
      <c r="I27" s="26" t="n">
        <f>186</f>
        <v>186.0</v>
      </c>
      <c r="J27" s="23" t="s">
        <v>35</v>
      </c>
      <c r="K27" s="26" t="n">
        <f>720000</f>
        <v>720000.0</v>
      </c>
      <c r="L27" s="24"/>
      <c r="M27" s="26" t="n">
        <f>10150000</f>
        <v>1.015E7</v>
      </c>
      <c r="N27" s="25"/>
      <c r="O27" s="26" t="n">
        <f>10870000</f>
        <v>1.087E7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str">
        <f>"－"</f>
        <v>－</v>
      </c>
      <c r="W27" s="25"/>
      <c r="X27" s="26" t="str">
        <f>"－"</f>
        <v>－</v>
      </c>
      <c r="Y27" s="23"/>
      <c r="Z27" s="26" t="n">
        <f>2185</f>
        <v>2185.0</v>
      </c>
      <c r="AA27" s="24"/>
      <c r="AB27" s="26" t="n">
        <f>2414</f>
        <v>2414.0</v>
      </c>
      <c r="AC27" s="25"/>
      <c r="AD27" s="26" t="n">
        <f>4599</f>
        <v>4599.0</v>
      </c>
    </row>
    <row r="28">
      <c r="A28" s="21" t="s">
        <v>48</v>
      </c>
      <c r="B28" s="22" t="s">
        <v>27</v>
      </c>
      <c r="C28" s="22" t="s">
        <v>28</v>
      </c>
      <c r="D28" s="23" t="s">
        <v>35</v>
      </c>
      <c r="E28" s="26" t="n">
        <f>30</f>
        <v>30.0</v>
      </c>
      <c r="F28" s="24"/>
      <c r="G28" s="26" t="n">
        <f>73</f>
        <v>73.0</v>
      </c>
      <c r="H28" s="25" t="s">
        <v>35</v>
      </c>
      <c r="I28" s="26" t="n">
        <f>103</f>
        <v>103.0</v>
      </c>
      <c r="J28" s="23"/>
      <c r="K28" s="26" t="n">
        <f>3900000</f>
        <v>3900000.0</v>
      </c>
      <c r="L28" s="24"/>
      <c r="M28" s="26" t="n">
        <f>4550000</f>
        <v>4550000.0</v>
      </c>
      <c r="N28" s="25"/>
      <c r="O28" s="26" t="n">
        <f>8450000</f>
        <v>8450000.0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2202</f>
        <v>2202.0</v>
      </c>
      <c r="AA28" s="24"/>
      <c r="AB28" s="26" t="n">
        <f>2457</f>
        <v>2457.0</v>
      </c>
      <c r="AC28" s="25"/>
      <c r="AD28" s="26" t="n">
        <f>4659</f>
        <v>4659.0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100</f>
        <v>100.0</v>
      </c>
      <c r="F29" s="24" t="s">
        <v>35</v>
      </c>
      <c r="G29" s="26" t="n">
        <f>55</f>
        <v>55.0</v>
      </c>
      <c r="H29" s="25"/>
      <c r="I29" s="26" t="n">
        <f>155</f>
        <v>155.0</v>
      </c>
      <c r="J29" s="23"/>
      <c r="K29" s="26" t="n">
        <f>2000000</f>
        <v>2000000.0</v>
      </c>
      <c r="L29" s="24" t="s">
        <v>35</v>
      </c>
      <c r="M29" s="26" t="n">
        <f>2200000</f>
        <v>2200000.0</v>
      </c>
      <c r="N29" s="25" t="s">
        <v>35</v>
      </c>
      <c r="O29" s="26" t="n">
        <f>4200000</f>
        <v>4200000.0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2252</f>
        <v>2252.0</v>
      </c>
      <c r="AA29" s="24"/>
      <c r="AB29" s="26" t="n">
        <f>2491</f>
        <v>2491.0</v>
      </c>
      <c r="AC29" s="25"/>
      <c r="AD29" s="26" t="n">
        <f>4743</f>
        <v>4743.0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193</f>
        <v>193.0</v>
      </c>
      <c r="F30" s="24"/>
      <c r="G30" s="26" t="n">
        <f>162</f>
        <v>162.0</v>
      </c>
      <c r="H30" s="25"/>
      <c r="I30" s="26" t="n">
        <f>355</f>
        <v>355.0</v>
      </c>
      <c r="J30" s="23"/>
      <c r="K30" s="26" t="n">
        <f>3460000</f>
        <v>3460000.0</v>
      </c>
      <c r="L30" s="24"/>
      <c r="M30" s="26" t="n">
        <f>8490000</f>
        <v>8490000.0</v>
      </c>
      <c r="N30" s="25"/>
      <c r="O30" s="26" t="n">
        <f>11950000</f>
        <v>1.195E7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n">
        <f>50</f>
        <v>50.0</v>
      </c>
      <c r="U30" s="24"/>
      <c r="V30" s="26" t="str">
        <f>"－"</f>
        <v>－</v>
      </c>
      <c r="W30" s="25"/>
      <c r="X30" s="26" t="n">
        <f>50</f>
        <v>50.0</v>
      </c>
      <c r="Y30" s="23"/>
      <c r="Z30" s="26" t="n">
        <f>2363</f>
        <v>2363.0</v>
      </c>
      <c r="AA30" s="24"/>
      <c r="AB30" s="26" t="n">
        <f>2509</f>
        <v>2509.0</v>
      </c>
      <c r="AC30" s="25"/>
      <c r="AD30" s="26" t="n">
        <f>4872</f>
        <v>4872.0</v>
      </c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 t="n">
        <f>99</f>
        <v>99.0</v>
      </c>
      <c r="F33" s="24"/>
      <c r="G33" s="26" t="n">
        <f>528</f>
        <v>528.0</v>
      </c>
      <c r="H33" s="25"/>
      <c r="I33" s="26" t="n">
        <f>627</f>
        <v>627.0</v>
      </c>
      <c r="J33" s="23"/>
      <c r="K33" s="26" t="n">
        <f>5520000</f>
        <v>5520000.0</v>
      </c>
      <c r="L33" s="24"/>
      <c r="M33" s="26" t="n">
        <f>39520000</f>
        <v>3.952E7</v>
      </c>
      <c r="N33" s="25"/>
      <c r="O33" s="26" t="n">
        <f>45040000</f>
        <v>4.504E7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n">
        <f>24</f>
        <v>24.0</v>
      </c>
      <c r="U33" s="24"/>
      <c r="V33" s="26" t="n">
        <f>24</f>
        <v>24.0</v>
      </c>
      <c r="W33" s="25"/>
      <c r="X33" s="26" t="n">
        <f>48</f>
        <v>48.0</v>
      </c>
      <c r="Y33" s="23"/>
      <c r="Z33" s="26" t="n">
        <f>2457</f>
        <v>2457.0</v>
      </c>
      <c r="AA33" s="24"/>
      <c r="AB33" s="26" t="n">
        <f>2666</f>
        <v>2666.0</v>
      </c>
      <c r="AC33" s="25"/>
      <c r="AD33" s="26" t="n">
        <f>5123</f>
        <v>5123.0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208</f>
        <v>208.0</v>
      </c>
      <c r="F34" s="24"/>
      <c r="G34" s="26" t="n">
        <f>320</f>
        <v>320.0</v>
      </c>
      <c r="H34" s="25"/>
      <c r="I34" s="26" t="n">
        <f>528</f>
        <v>528.0</v>
      </c>
      <c r="J34" s="23"/>
      <c r="K34" s="26" t="n">
        <f>10970000</f>
        <v>1.097E7</v>
      </c>
      <c r="L34" s="24"/>
      <c r="M34" s="26" t="n">
        <f>21110000</f>
        <v>2.111E7</v>
      </c>
      <c r="N34" s="25"/>
      <c r="O34" s="26" t="n">
        <f>32080000</f>
        <v>3.208E7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n">
        <f>24</f>
        <v>24.0</v>
      </c>
      <c r="U34" s="24"/>
      <c r="V34" s="26" t="n">
        <f>24</f>
        <v>24.0</v>
      </c>
      <c r="W34" s="25"/>
      <c r="X34" s="26" t="n">
        <f>48</f>
        <v>48.0</v>
      </c>
      <c r="Y34" s="23"/>
      <c r="Z34" s="26" t="n">
        <f>2614</f>
        <v>2614.0</v>
      </c>
      <c r="AA34" s="24"/>
      <c r="AB34" s="26" t="n">
        <f>2915</f>
        <v>2915.0</v>
      </c>
      <c r="AC34" s="25"/>
      <c r="AD34" s="26" t="n">
        <f>5529</f>
        <v>5529.0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263</f>
        <v>263.0</v>
      </c>
      <c r="F35" s="24"/>
      <c r="G35" s="26" t="n">
        <f>487</f>
        <v>487.0</v>
      </c>
      <c r="H35" s="25"/>
      <c r="I35" s="26" t="n">
        <f>750</f>
        <v>750.0</v>
      </c>
      <c r="J35" s="23"/>
      <c r="K35" s="26" t="n">
        <f>8740000</f>
        <v>8740000.0</v>
      </c>
      <c r="L35" s="24"/>
      <c r="M35" s="26" t="n">
        <f>43430000</f>
        <v>4.343E7</v>
      </c>
      <c r="N35" s="25"/>
      <c r="O35" s="26" t="n">
        <f>52170000</f>
        <v>5.217E7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2832</f>
        <v>2832.0</v>
      </c>
      <c r="AA35" s="24"/>
      <c r="AB35" s="26" t="n">
        <f>3171</f>
        <v>3171.0</v>
      </c>
      <c r="AC35" s="25"/>
      <c r="AD35" s="26" t="n">
        <f>6003</f>
        <v>6003.0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124</f>
        <v>124.0</v>
      </c>
      <c r="F36" s="24"/>
      <c r="G36" s="26" t="n">
        <f>75</f>
        <v>75.0</v>
      </c>
      <c r="H36" s="25"/>
      <c r="I36" s="26" t="n">
        <f>199</f>
        <v>199.0</v>
      </c>
      <c r="J36" s="23"/>
      <c r="K36" s="26" t="n">
        <f>3080000</f>
        <v>3080000.0</v>
      </c>
      <c r="L36" s="24"/>
      <c r="M36" s="26" t="n">
        <f>7740000</f>
        <v>7740000.0</v>
      </c>
      <c r="N36" s="25"/>
      <c r="O36" s="26" t="n">
        <f>10820000</f>
        <v>1.082E7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 t="s">
        <v>34</v>
      </c>
      <c r="Z36" s="26" t="n">
        <f>2875</f>
        <v>2875.0</v>
      </c>
      <c r="AA36" s="24"/>
      <c r="AB36" s="26" t="n">
        <f>3174</f>
        <v>3174.0</v>
      </c>
      <c r="AC36" s="25"/>
      <c r="AD36" s="26" t="n">
        <f>6049</f>
        <v>6049.0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55</f>
        <v>55.0</v>
      </c>
      <c r="F37" s="24"/>
      <c r="G37" s="26" t="n">
        <f>172</f>
        <v>172.0</v>
      </c>
      <c r="H37" s="25"/>
      <c r="I37" s="26" t="n">
        <f>227</f>
        <v>227.0</v>
      </c>
      <c r="J37" s="23"/>
      <c r="K37" s="26" t="n">
        <f>3950000</f>
        <v>3950000.0</v>
      </c>
      <c r="L37" s="24"/>
      <c r="M37" s="26" t="n">
        <f>3820000</f>
        <v>3820000.0</v>
      </c>
      <c r="N37" s="25"/>
      <c r="O37" s="26" t="n">
        <f>7770000</f>
        <v>7770000.0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2849</f>
        <v>2849.0</v>
      </c>
      <c r="AA37" s="24" t="s">
        <v>34</v>
      </c>
      <c r="AB37" s="26" t="n">
        <f>3227</f>
        <v>3227.0</v>
      </c>
      <c r="AC37" s="25" t="s">
        <v>34</v>
      </c>
      <c r="AD37" s="26" t="n">
        <f>6076</f>
        <v>6076.0</v>
      </c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59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60</v>
      </c>
      <c r="B40" s="22" t="s">
        <v>27</v>
      </c>
      <c r="C40" s="22" t="s">
        <v>28</v>
      </c>
      <c r="D40" s="23"/>
      <c r="E40" s="26" t="n">
        <f>221</f>
        <v>221.0</v>
      </c>
      <c r="F40" s="24"/>
      <c r="G40" s="26" t="n">
        <f>767</f>
        <v>767.0</v>
      </c>
      <c r="H40" s="25"/>
      <c r="I40" s="26" t="n">
        <f>988</f>
        <v>988.0</v>
      </c>
      <c r="J40" s="23"/>
      <c r="K40" s="26" t="n">
        <f>11590000</f>
        <v>1.159E7</v>
      </c>
      <c r="L40" s="24"/>
      <c r="M40" s="26" t="n">
        <f>14390000</f>
        <v>1.439E7</v>
      </c>
      <c r="N40" s="25"/>
      <c r="O40" s="26" t="n">
        <f>25980000</f>
        <v>2.598E7</v>
      </c>
      <c r="P40" s="27" t="n">
        <f>285</f>
        <v>285.0</v>
      </c>
      <c r="Q40" s="28" t="n">
        <f>10</f>
        <v>10.0</v>
      </c>
      <c r="R40" s="29" t="n">
        <f>295</f>
        <v>295.0</v>
      </c>
      <c r="S40" s="23"/>
      <c r="T40" s="26" t="str">
        <f>"－"</f>
        <v>－</v>
      </c>
      <c r="U40" s="24"/>
      <c r="V40" s="26" t="str">
        <f>"－"</f>
        <v>－</v>
      </c>
      <c r="W40" s="25"/>
      <c r="X40" s="26" t="str">
        <f>"－"</f>
        <v>－</v>
      </c>
      <c r="Y40" s="23" t="s">
        <v>35</v>
      </c>
      <c r="Z40" s="26" t="n">
        <f>381</f>
        <v>381.0</v>
      </c>
      <c r="AA40" s="24" t="s">
        <v>35</v>
      </c>
      <c r="AB40" s="26" t="n">
        <f>271</f>
        <v>271.0</v>
      </c>
      <c r="AC40" s="25" t="s">
        <v>35</v>
      </c>
      <c r="AD40" s="26" t="n">
        <f>652</f>
        <v>652.0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