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<sst xmlns="http://schemas.openxmlformats.org/spreadsheetml/2006/main" count="172" uniqueCount="62">
  <si>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</si>
  <si>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</si>
  <si>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</si>
  <si>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</si>
  <si>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</si>
  <si>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</si>
  <si>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</si>
  <si>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</si>
  <si>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</si>
  <si>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</si>
  <si>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</si>
  <si>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</si>
  <si>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</si>
  <si>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</si>
  <si>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</si>
  <si>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</si>
  <si>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</si>
  <si>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</si>
  <si>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</si>
  <si>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</si>
  <si>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</si>
  <si>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</si>
  <si>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</si>
  <si>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</si>
  <si>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</si>
  <si>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</si>
  <si>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</si>
  <si>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有価証券オプション</t>
  </si>
  <si>
    <t>Securities Options</t>
  </si>
  <si>
    <t>2</t>
  </si>
  <si>
    <t>3</t>
  </si>
  <si>
    <t>4</t>
  </si>
  <si>
    <t>5</t>
  </si>
  <si>
    <t>6</t>
  </si>
  <si>
    <t>●</t>
  </si>
  <si>
    <t>◎●</t>
  </si>
  <si>
    <t>7</t>
  </si>
  <si>
    <t>8</t>
  </si>
  <si>
    <t>9</t>
  </si>
  <si>
    <t>10</t>
  </si>
  <si>
    <t>11</t>
  </si>
  <si>
    <t>◎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</si>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</sst>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32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33</v>
      </c>
      <c r="B15" s="22" t="s">
        <v>27</v>
      </c>
      <c r="C15" s="22" t="s">
        <v>28</v>
      </c>
      <c r="D15" s="23" t="s">
        <v>34</v>
      </c>
      <c r="E15" s="26" t="str">
        <f>"－"</f>
        <v>－</v>
      </c>
      <c r="F15" s="24"/>
      <c r="G15" s="26" t="n">
        <f>2003</f>
        <v>2003.0</v>
      </c>
      <c r="H15" s="25"/>
      <c r="I15" s="26" t="n">
        <f>2003</f>
        <v>2003.0</v>
      </c>
      <c r="J15" s="23" t="s">
        <v>34</v>
      </c>
      <c r="K15" s="26" t="str">
        <f>"－"</f>
        <v>－</v>
      </c>
      <c r="L15" s="24"/>
      <c r="M15" s="26" t="n">
        <f>155119</f>
        <v>155119.0</v>
      </c>
      <c r="N15" s="25"/>
      <c r="O15" s="26" t="n">
        <f>155119</f>
        <v>155119.0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 t="s">
        <v>34</v>
      </c>
      <c r="T15" s="26" t="str">
        <f>"－"</f>
        <v>－</v>
      </c>
      <c r="U15" s="24" t="s">
        <v>35</v>
      </c>
      <c r="V15" s="26" t="str">
        <f>"－"</f>
        <v>－</v>
      </c>
      <c r="W15" s="25" t="s">
        <v>34</v>
      </c>
      <c r="X15" s="26" t="str">
        <f>"－"</f>
        <v>－</v>
      </c>
      <c r="Y15" s="23"/>
      <c r="Z15" s="26" t="n">
        <f>26572</f>
        <v>26572.0</v>
      </c>
      <c r="AA15" s="24"/>
      <c r="AB15" s="26" t="n">
        <f>40747</f>
        <v>40747.0</v>
      </c>
      <c r="AC15" s="25"/>
      <c r="AD15" s="26" t="n">
        <f>67319</f>
        <v>67319.0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109</f>
        <v>109.0</v>
      </c>
      <c r="F16" s="24" t="s">
        <v>34</v>
      </c>
      <c r="G16" s="26" t="str">
        <f>"－"</f>
        <v>－</v>
      </c>
      <c r="H16" s="25"/>
      <c r="I16" s="26" t="n">
        <f>109</f>
        <v>109.0</v>
      </c>
      <c r="J16" s="23"/>
      <c r="K16" s="26" t="n">
        <f>10459610</f>
        <v>1.045961E7</v>
      </c>
      <c r="L16" s="24" t="s">
        <v>34</v>
      </c>
      <c r="M16" s="26" t="str">
        <f>"－"</f>
        <v>－</v>
      </c>
      <c r="N16" s="25"/>
      <c r="O16" s="26" t="n">
        <f>10459610</f>
        <v>1.045961E7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26637</f>
        <v>26637.0</v>
      </c>
      <c r="AA16" s="24"/>
      <c r="AB16" s="26" t="n">
        <f>40747</f>
        <v>40747.0</v>
      </c>
      <c r="AC16" s="25"/>
      <c r="AD16" s="26" t="n">
        <f>67384</f>
        <v>67384.0</v>
      </c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 t="n">
        <f>2166</f>
        <v>2166.0</v>
      </c>
      <c r="F19" s="24"/>
      <c r="G19" s="26" t="n">
        <f>1</f>
        <v>1.0</v>
      </c>
      <c r="H19" s="25"/>
      <c r="I19" s="26" t="n">
        <f>2167</f>
        <v>2167.0</v>
      </c>
      <c r="J19" s="23"/>
      <c r="K19" s="26" t="n">
        <f>1886179</f>
        <v>1886179.0</v>
      </c>
      <c r="L19" s="24"/>
      <c r="M19" s="26" t="n">
        <f>443</f>
        <v>443.0</v>
      </c>
      <c r="N19" s="25"/>
      <c r="O19" s="26" t="n">
        <f>1886622</f>
        <v>1886622.0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28403</f>
        <v>28403.0</v>
      </c>
      <c r="AA19" s="24"/>
      <c r="AB19" s="26" t="n">
        <f>40747</f>
        <v>40747.0</v>
      </c>
      <c r="AC19" s="25"/>
      <c r="AD19" s="26" t="n">
        <f>69150</f>
        <v>69150.0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7</f>
        <v>7.0</v>
      </c>
      <c r="F20" s="24"/>
      <c r="G20" s="26" t="n">
        <f>2000</f>
        <v>2000.0</v>
      </c>
      <c r="H20" s="25"/>
      <c r="I20" s="26" t="n">
        <f>2007</f>
        <v>2007.0</v>
      </c>
      <c r="J20" s="23"/>
      <c r="K20" s="26" t="n">
        <f>18680</f>
        <v>18680.0</v>
      </c>
      <c r="L20" s="24"/>
      <c r="M20" s="26" t="n">
        <f>306000</f>
        <v>306000.0</v>
      </c>
      <c r="N20" s="25"/>
      <c r="O20" s="26" t="n">
        <f>324680</f>
        <v>324680.0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 t="s">
        <v>41</v>
      </c>
      <c r="Z20" s="26" t="n">
        <f>28410</f>
        <v>28410.0</v>
      </c>
      <c r="AA20" s="24" t="s">
        <v>41</v>
      </c>
      <c r="AB20" s="26" t="n">
        <f>42745</f>
        <v>42745.0</v>
      </c>
      <c r="AC20" s="25" t="s">
        <v>41</v>
      </c>
      <c r="AD20" s="26" t="n">
        <f>71155</f>
        <v>71155.0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12110</f>
        <v>12110.0</v>
      </c>
      <c r="F21" s="24" t="s">
        <v>41</v>
      </c>
      <c r="G21" s="26" t="n">
        <f>35000</f>
        <v>35000.0</v>
      </c>
      <c r="H21" s="25" t="s">
        <v>41</v>
      </c>
      <c r="I21" s="26" t="n">
        <f>47110</f>
        <v>47110.0</v>
      </c>
      <c r="J21" s="23"/>
      <c r="K21" s="26" t="n">
        <f>9328155</f>
        <v>9328155.0</v>
      </c>
      <c r="L21" s="24" t="s">
        <v>41</v>
      </c>
      <c r="M21" s="26" t="n">
        <f>5028000</f>
        <v>5028000.0</v>
      </c>
      <c r="N21" s="25"/>
      <c r="O21" s="26" t="n">
        <f>14356155</f>
        <v>1.4356155E7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16510</f>
        <v>16510.0</v>
      </c>
      <c r="AA21" s="24"/>
      <c r="AB21" s="26" t="n">
        <f>38745</f>
        <v>38745.0</v>
      </c>
      <c r="AC21" s="25"/>
      <c r="AD21" s="26" t="n">
        <f>55255</f>
        <v>55255.0</v>
      </c>
    </row>
    <row r="22">
      <c r="A22" s="21" t="s">
        <v>43</v>
      </c>
      <c r="B22" s="22" t="s">
        <v>27</v>
      </c>
      <c r="C22" s="22" t="s">
        <v>28</v>
      </c>
      <c r="D22" s="23" t="s">
        <v>41</v>
      </c>
      <c r="E22" s="26" t="n">
        <f>14029</f>
        <v>14029.0</v>
      </c>
      <c r="F22" s="24"/>
      <c r="G22" s="26" t="n">
        <f>9050</f>
        <v>9050.0</v>
      </c>
      <c r="H22" s="25"/>
      <c r="I22" s="26" t="n">
        <f>23079</f>
        <v>23079.0</v>
      </c>
      <c r="J22" s="23"/>
      <c r="K22" s="26" t="n">
        <f>6598110</f>
        <v>6598110.0</v>
      </c>
      <c r="L22" s="24"/>
      <c r="M22" s="26" t="n">
        <f>2402978</f>
        <v>2402978.0</v>
      </c>
      <c r="N22" s="25"/>
      <c r="O22" s="26" t="n">
        <f>9001088</f>
        <v>9001088.0</v>
      </c>
      <c r="P22" s="27" t="n">
        <f>524</f>
        <v>524.0</v>
      </c>
      <c r="Q22" s="28" t="str">
        <f>"－"</f>
        <v>－</v>
      </c>
      <c r="R22" s="29" t="n">
        <f>524</f>
        <v>524.0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 t="s">
        <v>34</v>
      </c>
      <c r="Z22" s="26" t="n">
        <f>13482</f>
        <v>13482.0</v>
      </c>
      <c r="AA22" s="24"/>
      <c r="AB22" s="26" t="n">
        <f>32741</f>
        <v>32741.0</v>
      </c>
      <c r="AC22" s="25"/>
      <c r="AD22" s="26" t="n">
        <f>46223</f>
        <v>46223.0</v>
      </c>
    </row>
    <row r="23">
      <c r="A23" s="21" t="s">
        <v>44</v>
      </c>
      <c r="B23" s="22" t="s">
        <v>27</v>
      </c>
      <c r="C23" s="22" t="s">
        <v>28</v>
      </c>
      <c r="D23" s="23"/>
      <c r="E23" s="26" t="str">
        <f>"－"</f>
        <v>－</v>
      </c>
      <c r="F23" s="24"/>
      <c r="G23" s="26" t="str">
        <f>"－"</f>
        <v>－</v>
      </c>
      <c r="H23" s="25" t="s">
        <v>34</v>
      </c>
      <c r="I23" s="26" t="str">
        <f>"－"</f>
        <v>－</v>
      </c>
      <c r="J23" s="23"/>
      <c r="K23" s="26" t="str">
        <f>"－"</f>
        <v>－</v>
      </c>
      <c r="L23" s="24"/>
      <c r="M23" s="26" t="str">
        <f>"－"</f>
        <v>－</v>
      </c>
      <c r="N23" s="25" t="s">
        <v>34</v>
      </c>
      <c r="O23" s="26" t="str">
        <f>"－"</f>
        <v>－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13482</f>
        <v>13482.0</v>
      </c>
      <c r="AA23" s="24"/>
      <c r="AB23" s="26" t="n">
        <f>32741</f>
        <v>32741.0</v>
      </c>
      <c r="AC23" s="25"/>
      <c r="AD23" s="26" t="n">
        <f>46223</f>
        <v>46223.0</v>
      </c>
    </row>
    <row r="24">
      <c r="A24" s="21" t="s">
        <v>45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 t="n">
        <f>23</f>
        <v>23.0</v>
      </c>
      <c r="F26" s="24"/>
      <c r="G26" s="26" t="n">
        <f>2000</f>
        <v>2000.0</v>
      </c>
      <c r="H26" s="25"/>
      <c r="I26" s="26" t="n">
        <f>2023</f>
        <v>2023.0</v>
      </c>
      <c r="J26" s="23"/>
      <c r="K26" s="26" t="n">
        <f>1509375</f>
        <v>1509375.0</v>
      </c>
      <c r="L26" s="24"/>
      <c r="M26" s="26" t="n">
        <f>1220000</f>
        <v>1220000.0</v>
      </c>
      <c r="N26" s="25"/>
      <c r="O26" s="26" t="n">
        <f>2729375</f>
        <v>2729375.0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 t="s">
        <v>41</v>
      </c>
      <c r="T26" s="26" t="n">
        <f>1</f>
        <v>1.0</v>
      </c>
      <c r="U26" s="24"/>
      <c r="V26" s="26" t="str">
        <f>"－"</f>
        <v>－</v>
      </c>
      <c r="W26" s="25" t="s">
        <v>41</v>
      </c>
      <c r="X26" s="26" t="n">
        <f>1</f>
        <v>1.0</v>
      </c>
      <c r="Y26" s="23"/>
      <c r="Z26" s="26" t="n">
        <f>13505</f>
        <v>13505.0</v>
      </c>
      <c r="AA26" s="24"/>
      <c r="AB26" s="26" t="n">
        <f>34741</f>
        <v>34741.0</v>
      </c>
      <c r="AC26" s="25"/>
      <c r="AD26" s="26" t="n">
        <f>48246</f>
        <v>48246.0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5</f>
        <v>5.0</v>
      </c>
      <c r="F27" s="24"/>
      <c r="G27" s="26" t="n">
        <f>2113</f>
        <v>2113.0</v>
      </c>
      <c r="H27" s="25"/>
      <c r="I27" s="26" t="n">
        <f>2118</f>
        <v>2118.0</v>
      </c>
      <c r="J27" s="23"/>
      <c r="K27" s="26" t="n">
        <f>3430</f>
        <v>3430.0</v>
      </c>
      <c r="L27" s="24"/>
      <c r="M27" s="26" t="n">
        <f>610961</f>
        <v>610961.0</v>
      </c>
      <c r="N27" s="25"/>
      <c r="O27" s="26" t="n">
        <f>614391</f>
        <v>614391.0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13510</f>
        <v>13510.0</v>
      </c>
      <c r="AA27" s="24"/>
      <c r="AB27" s="26" t="n">
        <f>32854</f>
        <v>32854.0</v>
      </c>
      <c r="AC27" s="25"/>
      <c r="AD27" s="26" t="n">
        <f>46364</f>
        <v>46364.0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468</f>
        <v>468.0</v>
      </c>
      <c r="F28" s="24"/>
      <c r="G28" s="26" t="n">
        <f>2050</f>
        <v>2050.0</v>
      </c>
      <c r="H28" s="25"/>
      <c r="I28" s="26" t="n">
        <f>2518</f>
        <v>2518.0</v>
      </c>
      <c r="J28" s="23"/>
      <c r="K28" s="26" t="n">
        <f>7981270</f>
        <v>7981270.0</v>
      </c>
      <c r="L28" s="24"/>
      <c r="M28" s="26" t="n">
        <f>829550</f>
        <v>829550.0</v>
      </c>
      <c r="N28" s="25"/>
      <c r="O28" s="26" t="n">
        <f>8810820</f>
        <v>8810820.0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13978</f>
        <v>13978.0</v>
      </c>
      <c r="AA28" s="24"/>
      <c r="AB28" s="26" t="n">
        <f>30904</f>
        <v>30904.0</v>
      </c>
      <c r="AC28" s="25"/>
      <c r="AD28" s="26" t="n">
        <f>44882</f>
        <v>44882.0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19</f>
        <v>19.0</v>
      </c>
      <c r="F29" s="24"/>
      <c r="G29" s="26" t="n">
        <f>2070</f>
        <v>2070.0</v>
      </c>
      <c r="H29" s="25"/>
      <c r="I29" s="26" t="n">
        <f>2089</f>
        <v>2089.0</v>
      </c>
      <c r="J29" s="23"/>
      <c r="K29" s="26" t="n">
        <f>1516850</f>
        <v>1516850.0</v>
      </c>
      <c r="L29" s="24"/>
      <c r="M29" s="26" t="n">
        <f>105320</f>
        <v>105320.0</v>
      </c>
      <c r="N29" s="25"/>
      <c r="O29" s="26" t="n">
        <f>1622170</f>
        <v>1622170.0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1</f>
        <v>1.0</v>
      </c>
      <c r="U29" s="24"/>
      <c r="V29" s="26" t="str">
        <f>"－"</f>
        <v>－</v>
      </c>
      <c r="W29" s="25"/>
      <c r="X29" s="26" t="n">
        <f>1</f>
        <v>1.0</v>
      </c>
      <c r="Y29" s="23"/>
      <c r="Z29" s="26" t="n">
        <f>13995</f>
        <v>13995.0</v>
      </c>
      <c r="AA29" s="24"/>
      <c r="AB29" s="26" t="n">
        <f>28976</f>
        <v>28976.0</v>
      </c>
      <c r="AC29" s="25"/>
      <c r="AD29" s="26" t="n">
        <f>42971</f>
        <v>42971.0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5</f>
        <v>5.0</v>
      </c>
      <c r="F30" s="24"/>
      <c r="G30" s="26" t="n">
        <f>10</f>
        <v>10.0</v>
      </c>
      <c r="H30" s="25"/>
      <c r="I30" s="26" t="n">
        <f>15</f>
        <v>15.0</v>
      </c>
      <c r="J30" s="23"/>
      <c r="K30" s="26" t="n">
        <f>1740</f>
        <v>1740.0</v>
      </c>
      <c r="L30" s="24"/>
      <c r="M30" s="26" t="n">
        <f>2500</f>
        <v>2500.0</v>
      </c>
      <c r="N30" s="25"/>
      <c r="O30" s="26" t="n">
        <f>4240</f>
        <v>4240.0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14000</f>
        <v>14000.0</v>
      </c>
      <c r="AA30" s="24"/>
      <c r="AB30" s="26" t="n">
        <f>28986</f>
        <v>28986.0</v>
      </c>
      <c r="AC30" s="25"/>
      <c r="AD30" s="26" t="n">
        <f>42986</f>
        <v>42986.0</v>
      </c>
    </row>
    <row r="31">
      <c r="A31" s="21" t="s">
        <v>52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str">
        <f>"－"</f>
        <v>－</v>
      </c>
      <c r="F33" s="24"/>
      <c r="G33" s="26" t="n">
        <f>2019</f>
        <v>2019.0</v>
      </c>
      <c r="H33" s="25"/>
      <c r="I33" s="26" t="n">
        <f>2019</f>
        <v>2019.0</v>
      </c>
      <c r="J33" s="23"/>
      <c r="K33" s="26" t="str">
        <f>"－"</f>
        <v>－</v>
      </c>
      <c r="L33" s="24"/>
      <c r="M33" s="26" t="n">
        <f>632800</f>
        <v>632800.0</v>
      </c>
      <c r="N33" s="25"/>
      <c r="O33" s="26" t="n">
        <f>632800</f>
        <v>632800.0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14000</f>
        <v>14000.0</v>
      </c>
      <c r="AA33" s="24"/>
      <c r="AB33" s="26" t="n">
        <f>31005</f>
        <v>31005.0</v>
      </c>
      <c r="AC33" s="25"/>
      <c r="AD33" s="26" t="n">
        <f>45005</f>
        <v>45005.0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102</f>
        <v>102.0</v>
      </c>
      <c r="F34" s="24"/>
      <c r="G34" s="26" t="n">
        <f>10002</f>
        <v>10002.0</v>
      </c>
      <c r="H34" s="25"/>
      <c r="I34" s="26" t="n">
        <f>10104</f>
        <v>10104.0</v>
      </c>
      <c r="J34" s="23"/>
      <c r="K34" s="26" t="n">
        <f>115375</f>
        <v>115375.0</v>
      </c>
      <c r="L34" s="24"/>
      <c r="M34" s="26" t="n">
        <f>3626654</f>
        <v>3626654.0</v>
      </c>
      <c r="N34" s="25"/>
      <c r="O34" s="26" t="n">
        <f>3742029</f>
        <v>3742029.0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14100</f>
        <v>14100.0</v>
      </c>
      <c r="AA34" s="24"/>
      <c r="AB34" s="26" t="n">
        <f>29006</f>
        <v>29006.0</v>
      </c>
      <c r="AC34" s="25"/>
      <c r="AD34" s="26" t="n">
        <f>43106</f>
        <v>43106.0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280</f>
        <v>280.0</v>
      </c>
      <c r="F35" s="24"/>
      <c r="G35" s="26" t="n">
        <f>2050</f>
        <v>2050.0</v>
      </c>
      <c r="H35" s="25"/>
      <c r="I35" s="26" t="n">
        <f>2330</f>
        <v>2330.0</v>
      </c>
      <c r="J35" s="23"/>
      <c r="K35" s="26" t="n">
        <f>7934690</f>
        <v>7934690.0</v>
      </c>
      <c r="L35" s="24"/>
      <c r="M35" s="26" t="n">
        <f>639500</f>
        <v>639500.0</v>
      </c>
      <c r="N35" s="25"/>
      <c r="O35" s="26" t="n">
        <f>8574190</f>
        <v>8574190.0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14380</f>
        <v>14380.0</v>
      </c>
      <c r="AA35" s="24" t="s">
        <v>34</v>
      </c>
      <c r="AB35" s="26" t="n">
        <f>27056</f>
        <v>27056.0</v>
      </c>
      <c r="AC35" s="25" t="s">
        <v>34</v>
      </c>
      <c r="AD35" s="26" t="n">
        <f>41436</f>
        <v>41436.0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963</f>
        <v>963.0</v>
      </c>
      <c r="F36" s="24"/>
      <c r="G36" s="26" t="n">
        <f>5000</f>
        <v>5000.0</v>
      </c>
      <c r="H36" s="25"/>
      <c r="I36" s="26" t="n">
        <f>5963</f>
        <v>5963.0</v>
      </c>
      <c r="J36" s="23" t="s">
        <v>41</v>
      </c>
      <c r="K36" s="26" t="n">
        <f>25256950</f>
        <v>2.525695E7</v>
      </c>
      <c r="L36" s="24"/>
      <c r="M36" s="26" t="n">
        <f>2062000</f>
        <v>2062000.0</v>
      </c>
      <c r="N36" s="25" t="s">
        <v>41</v>
      </c>
      <c r="O36" s="26" t="n">
        <f>27318950</f>
        <v>2.731895E7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15343</f>
        <v>15343.0</v>
      </c>
      <c r="AA36" s="24"/>
      <c r="AB36" s="26" t="n">
        <f>28053</f>
        <v>28053.0</v>
      </c>
      <c r="AC36" s="25"/>
      <c r="AD36" s="26" t="n">
        <f>43396</f>
        <v>43396.0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1207</f>
        <v>1207.0</v>
      </c>
      <c r="F37" s="24"/>
      <c r="G37" s="26" t="n">
        <f>1088</f>
        <v>1088.0</v>
      </c>
      <c r="H37" s="25"/>
      <c r="I37" s="26" t="n">
        <f>2295</f>
        <v>2295.0</v>
      </c>
      <c r="J37" s="23"/>
      <c r="K37" s="26" t="n">
        <f>10065170</f>
        <v>1.006517E7</v>
      </c>
      <c r="L37" s="24"/>
      <c r="M37" s="26" t="n">
        <f>2403768</f>
        <v>2403768.0</v>
      </c>
      <c r="N37" s="25"/>
      <c r="O37" s="26" t="n">
        <f>12468938</f>
        <v>1.2468938E7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16110</f>
        <v>16110.0</v>
      </c>
      <c r="AA37" s="24"/>
      <c r="AB37" s="26" t="n">
        <f>27084</f>
        <v>27084.0</v>
      </c>
      <c r="AC37" s="25"/>
      <c r="AD37" s="26" t="n">
        <f>43194</f>
        <v>43194.0</v>
      </c>
    </row>
    <row r="38">
      <c r="A38" s="21" t="s">
        <v>59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61</v>
      </c>
      <c r="B40" s="22" t="s">
        <v>27</v>
      </c>
      <c r="C40" s="22" t="s">
        <v>28</v>
      </c>
      <c r="D40" s="23"/>
      <c r="E40" s="26" t="n">
        <f>1005</f>
        <v>1005.0</v>
      </c>
      <c r="F40" s="24"/>
      <c r="G40" s="26" t="str">
        <f>"－"</f>
        <v>－</v>
      </c>
      <c r="H40" s="25"/>
      <c r="I40" s="26" t="n">
        <f>1005</f>
        <v>1005.0</v>
      </c>
      <c r="J40" s="23"/>
      <c r="K40" s="26" t="n">
        <f>72950</f>
        <v>72950.0</v>
      </c>
      <c r="L40" s="24"/>
      <c r="M40" s="26" t="str">
        <f>"－"</f>
        <v>－</v>
      </c>
      <c r="N40" s="25"/>
      <c r="O40" s="26" t="n">
        <f>72950</f>
        <v>72950.0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15225</f>
        <v>15225.0</v>
      </c>
      <c r="AA40" s="24"/>
      <c r="AB40" s="26" t="n">
        <f>27084</f>
        <v>27084.0</v>
      </c>
      <c r="AC40" s="25"/>
      <c r="AD40" s="26" t="n">
        <f>42309</f>
        <v>42309.0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