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<sst xmlns="http://schemas.openxmlformats.org/spreadsheetml/2006/main" count="173" uniqueCount="61">
  <si>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</si>
  <si>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</si>
  <si>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</si>
  <si>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</si>
  <si>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</si>
  <si>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</si>
  <si>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</si>
  <si>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</si>
  <si>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</si>
  <si>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</si>
  <si>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</si>
  <si>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</si>
  <si>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</si>
  <si>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</si>
  <si>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</si>
  <si>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</si>
  <si>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</si>
  <si>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</si>
  <si>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</si>
  <si>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</si>
  <si>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</si>
  <si>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</si>
  <si>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</si>
  <si>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</si>
  <si>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</si>
  <si>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</si>
  <si>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7.1</t>
  </si>
  <si>
    <t>長期国債先物オプション</t>
  </si>
  <si>
    <t>Options on 10-year JGB Futures</t>
  </si>
  <si>
    <t>●</t>
  </si>
  <si>
    <t>2</t>
  </si>
  <si>
    <t>3</t>
  </si>
  <si>
    <t>4</t>
  </si>
  <si>
    <t>5</t>
  </si>
  <si>
    <t>6</t>
  </si>
  <si>
    <t>7</t>
  </si>
  <si>
    <t>8</t>
  </si>
  <si>
    <t>◎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</si>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</sst>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682</f>
        <v>682.0</v>
      </c>
      <c r="F10" s="24"/>
      <c r="G10" s="26" t="n">
        <f>169</f>
        <v>169.0</v>
      </c>
      <c r="H10" s="25"/>
      <c r="I10" s="26" t="n">
        <f>851</f>
        <v>851.0</v>
      </c>
      <c r="J10" s="23"/>
      <c r="K10" s="26" t="n">
        <f>29510000</f>
        <v>2.951E7</v>
      </c>
      <c r="L10" s="24"/>
      <c r="M10" s="26" t="n">
        <f>21070000</f>
        <v>2.107E7</v>
      </c>
      <c r="N10" s="25"/>
      <c r="O10" s="26" t="n">
        <f>50580000</f>
        <v>5.058E7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/>
      <c r="T10" s="26" t="n">
        <f>24</f>
        <v>24.0</v>
      </c>
      <c r="U10" s="24"/>
      <c r="V10" s="26" t="n">
        <f>24</f>
        <v>24.0</v>
      </c>
      <c r="W10" s="25"/>
      <c r="X10" s="26" t="n">
        <f>48</f>
        <v>48.0</v>
      </c>
      <c r="Y10" s="23"/>
      <c r="Z10" s="26" t="n">
        <f>933</f>
        <v>933.0</v>
      </c>
      <c r="AA10" s="24" t="s">
        <v>29</v>
      </c>
      <c r="AB10" s="26" t="n">
        <f>441</f>
        <v>441.0</v>
      </c>
      <c r="AC10" s="25"/>
      <c r="AD10" s="26" t="n">
        <f>1374</f>
        <v>1374.0</v>
      </c>
    </row>
    <row r="11">
      <c r="A11" s="21" t="s">
        <v>30</v>
      </c>
      <c r="B11" s="22" t="s">
        <v>27</v>
      </c>
      <c r="C11" s="22" t="s">
        <v>28</v>
      </c>
      <c r="D11" s="23"/>
      <c r="E11" s="26" t="n">
        <f>441</f>
        <v>441.0</v>
      </c>
      <c r="F11" s="24"/>
      <c r="G11" s="26" t="n">
        <f>554</f>
        <v>554.0</v>
      </c>
      <c r="H11" s="25"/>
      <c r="I11" s="26" t="n">
        <f>995</f>
        <v>995.0</v>
      </c>
      <c r="J11" s="23"/>
      <c r="K11" s="26" t="n">
        <f>26730000</f>
        <v>2.673E7</v>
      </c>
      <c r="L11" s="24"/>
      <c r="M11" s="26" t="n">
        <f>42430000</f>
        <v>4.243E7</v>
      </c>
      <c r="N11" s="25"/>
      <c r="O11" s="26" t="n">
        <f>69160000</f>
        <v>6.916E7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 t="s">
        <v>29</v>
      </c>
      <c r="T11" s="26" t="str">
        <f>"－"</f>
        <v>－</v>
      </c>
      <c r="U11" s="24" t="s">
        <v>29</v>
      </c>
      <c r="V11" s="26" t="str">
        <f>"－"</f>
        <v>－</v>
      </c>
      <c r="W11" s="25" t="s">
        <v>29</v>
      </c>
      <c r="X11" s="26" t="str">
        <f>"－"</f>
        <v>－</v>
      </c>
      <c r="Y11" s="23"/>
      <c r="Z11" s="26" t="n">
        <f>1191</f>
        <v>1191.0</v>
      </c>
      <c r="AA11" s="24"/>
      <c r="AB11" s="26" t="n">
        <f>695</f>
        <v>695.0</v>
      </c>
      <c r="AC11" s="25"/>
      <c r="AD11" s="26" t="n">
        <f>1886</f>
        <v>1886.0</v>
      </c>
    </row>
    <row r="12">
      <c r="A12" s="21" t="s">
        <v>31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32</v>
      </c>
      <c r="B13" s="22" t="s">
        <v>27</v>
      </c>
      <c r="C13" s="22" t="s">
        <v>28</v>
      </c>
      <c r="D13" s="23"/>
      <c r="E13" s="26"/>
      <c r="F13" s="24"/>
      <c r="G13" s="26"/>
      <c r="H13" s="25"/>
      <c r="I13" s="26"/>
      <c r="J13" s="23"/>
      <c r="K13" s="26"/>
      <c r="L13" s="24"/>
      <c r="M13" s="26"/>
      <c r="N13" s="25"/>
      <c r="O13" s="26"/>
      <c r="P13" s="27"/>
      <c r="Q13" s="28"/>
      <c r="R13" s="29"/>
      <c r="S13" s="23"/>
      <c r="T13" s="26"/>
      <c r="U13" s="24"/>
      <c r="V13" s="26"/>
      <c r="W13" s="25"/>
      <c r="X13" s="26"/>
      <c r="Y13" s="23"/>
      <c r="Z13" s="26"/>
      <c r="AA13" s="24"/>
      <c r="AB13" s="26"/>
      <c r="AC13" s="25"/>
      <c r="AD13" s="26"/>
    </row>
    <row r="14">
      <c r="A14" s="21" t="s">
        <v>33</v>
      </c>
      <c r="B14" s="22" t="s">
        <v>27</v>
      </c>
      <c r="C14" s="22" t="s">
        <v>28</v>
      </c>
      <c r="D14" s="23"/>
      <c r="E14" s="26" t="n">
        <f>407</f>
        <v>407.0</v>
      </c>
      <c r="F14" s="24"/>
      <c r="G14" s="26" t="n">
        <f>399</f>
        <v>399.0</v>
      </c>
      <c r="H14" s="25"/>
      <c r="I14" s="26" t="n">
        <f>806</f>
        <v>806.0</v>
      </c>
      <c r="J14" s="23"/>
      <c r="K14" s="26" t="n">
        <f>26690000</f>
        <v>2.669E7</v>
      </c>
      <c r="L14" s="24"/>
      <c r="M14" s="26" t="n">
        <f>27910000</f>
        <v>2.791E7</v>
      </c>
      <c r="N14" s="25"/>
      <c r="O14" s="26" t="n">
        <f>54600000</f>
        <v>5.46E7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str">
        <f>"－"</f>
        <v>－</v>
      </c>
      <c r="U14" s="24"/>
      <c r="V14" s="26" t="n">
        <f>10</f>
        <v>10.0</v>
      </c>
      <c r="W14" s="25"/>
      <c r="X14" s="26" t="n">
        <f>10</f>
        <v>10.0</v>
      </c>
      <c r="Y14" s="23"/>
      <c r="Z14" s="26" t="n">
        <f>1592</f>
        <v>1592.0</v>
      </c>
      <c r="AA14" s="24"/>
      <c r="AB14" s="26" t="n">
        <f>1066</f>
        <v>1066.0</v>
      </c>
      <c r="AC14" s="25"/>
      <c r="AD14" s="26" t="n">
        <f>2658</f>
        <v>2658.0</v>
      </c>
    </row>
    <row r="15">
      <c r="A15" s="21" t="s">
        <v>34</v>
      </c>
      <c r="B15" s="22" t="s">
        <v>27</v>
      </c>
      <c r="C15" s="22" t="s">
        <v>28</v>
      </c>
      <c r="D15" s="23"/>
      <c r="E15" s="26" t="n">
        <f>930</f>
        <v>930.0</v>
      </c>
      <c r="F15" s="24"/>
      <c r="G15" s="26" t="n">
        <f>409</f>
        <v>409.0</v>
      </c>
      <c r="H15" s="25"/>
      <c r="I15" s="26" t="n">
        <f>1339</f>
        <v>1339.0</v>
      </c>
      <c r="J15" s="23"/>
      <c r="K15" s="26" t="n">
        <f>68200000</f>
        <v>6.82E7</v>
      </c>
      <c r="L15" s="24"/>
      <c r="M15" s="26" t="n">
        <f>59790000</f>
        <v>5.979E7</v>
      </c>
      <c r="N15" s="25"/>
      <c r="O15" s="26" t="n">
        <f>127990000</f>
        <v>1.2799E8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str">
        <f>"－"</f>
        <v>－</v>
      </c>
      <c r="U15" s="24"/>
      <c r="V15" s="26" t="str">
        <f>"－"</f>
        <v>－</v>
      </c>
      <c r="W15" s="25"/>
      <c r="X15" s="26" t="str">
        <f>"－"</f>
        <v>－</v>
      </c>
      <c r="Y15" s="23"/>
      <c r="Z15" s="26" t="n">
        <f>1910</f>
        <v>1910.0</v>
      </c>
      <c r="AA15" s="24"/>
      <c r="AB15" s="26" t="n">
        <f>1242</f>
        <v>1242.0</v>
      </c>
      <c r="AC15" s="25"/>
      <c r="AD15" s="26" t="n">
        <f>3152</f>
        <v>3152.0</v>
      </c>
    </row>
    <row r="16">
      <c r="A16" s="21" t="s">
        <v>35</v>
      </c>
      <c r="B16" s="22" t="s">
        <v>27</v>
      </c>
      <c r="C16" s="22" t="s">
        <v>28</v>
      </c>
      <c r="D16" s="23"/>
      <c r="E16" s="26" t="n">
        <f>710</f>
        <v>710.0</v>
      </c>
      <c r="F16" s="24"/>
      <c r="G16" s="26" t="n">
        <f>527</f>
        <v>527.0</v>
      </c>
      <c r="H16" s="25"/>
      <c r="I16" s="26" t="n">
        <f>1237</f>
        <v>1237.0</v>
      </c>
      <c r="J16" s="23"/>
      <c r="K16" s="26" t="n">
        <f>64890000</f>
        <v>6.489E7</v>
      </c>
      <c r="L16" s="24"/>
      <c r="M16" s="26" t="n">
        <f>48455000</f>
        <v>4.8455E7</v>
      </c>
      <c r="N16" s="25"/>
      <c r="O16" s="26" t="n">
        <f>113345000</f>
        <v>1.13345E8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str">
        <f>"－"</f>
        <v>－</v>
      </c>
      <c r="U16" s="24"/>
      <c r="V16" s="26" t="n">
        <f>173</f>
        <v>173.0</v>
      </c>
      <c r="W16" s="25"/>
      <c r="X16" s="26" t="n">
        <f>173</f>
        <v>173.0</v>
      </c>
      <c r="Y16" s="23"/>
      <c r="Z16" s="26" t="n">
        <f>2406</f>
        <v>2406.0</v>
      </c>
      <c r="AA16" s="24"/>
      <c r="AB16" s="26" t="n">
        <f>1697</f>
        <v>1697.0</v>
      </c>
      <c r="AC16" s="25"/>
      <c r="AD16" s="26" t="n">
        <f>4103</f>
        <v>4103.0</v>
      </c>
    </row>
    <row r="17">
      <c r="A17" s="21" t="s">
        <v>36</v>
      </c>
      <c r="B17" s="22" t="s">
        <v>27</v>
      </c>
      <c r="C17" s="22" t="s">
        <v>28</v>
      </c>
      <c r="D17" s="23" t="s">
        <v>37</v>
      </c>
      <c r="E17" s="26" t="n">
        <f>1267</f>
        <v>1267.0</v>
      </c>
      <c r="F17" s="24" t="s">
        <v>37</v>
      </c>
      <c r="G17" s="26" t="n">
        <f>1572</f>
        <v>1572.0</v>
      </c>
      <c r="H17" s="25" t="s">
        <v>37</v>
      </c>
      <c r="I17" s="26" t="n">
        <f>2839</f>
        <v>2839.0</v>
      </c>
      <c r="J17" s="23"/>
      <c r="K17" s="26" t="n">
        <f>92140000</f>
        <v>9.214E7</v>
      </c>
      <c r="L17" s="24" t="s">
        <v>37</v>
      </c>
      <c r="M17" s="26" t="n">
        <f>150300000</f>
        <v>1.503E8</v>
      </c>
      <c r="N17" s="25" t="s">
        <v>37</v>
      </c>
      <c r="O17" s="26" t="n">
        <f>242440000</f>
        <v>2.4244E8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n">
        <f>50</f>
        <v>50.0</v>
      </c>
      <c r="U17" s="24"/>
      <c r="V17" s="26" t="n">
        <f>166</f>
        <v>166.0</v>
      </c>
      <c r="W17" s="25"/>
      <c r="X17" s="26" t="n">
        <f>216</f>
        <v>216.0</v>
      </c>
      <c r="Y17" s="23"/>
      <c r="Z17" s="26" t="n">
        <f>3200</f>
        <v>3200.0</v>
      </c>
      <c r="AA17" s="24"/>
      <c r="AB17" s="26" t="n">
        <f>2785</f>
        <v>2785.0</v>
      </c>
      <c r="AC17" s="25"/>
      <c r="AD17" s="26" t="n">
        <f>5985</f>
        <v>5985.0</v>
      </c>
    </row>
    <row r="18">
      <c r="A18" s="21" t="s">
        <v>38</v>
      </c>
      <c r="B18" s="22" t="s">
        <v>27</v>
      </c>
      <c r="C18" s="22" t="s">
        <v>28</v>
      </c>
      <c r="D18" s="23"/>
      <c r="E18" s="26" t="n">
        <f>1229</f>
        <v>1229.0</v>
      </c>
      <c r="F18" s="24"/>
      <c r="G18" s="26" t="n">
        <f>647</f>
        <v>647.0</v>
      </c>
      <c r="H18" s="25"/>
      <c r="I18" s="26" t="n">
        <f>1876</f>
        <v>1876.0</v>
      </c>
      <c r="J18" s="23" t="s">
        <v>37</v>
      </c>
      <c r="K18" s="26" t="n">
        <f>113050000</f>
        <v>1.1305E8</v>
      </c>
      <c r="L18" s="24"/>
      <c r="M18" s="26" t="n">
        <f>43350000</f>
        <v>4.335E7</v>
      </c>
      <c r="N18" s="25"/>
      <c r="O18" s="26" t="n">
        <f>156400000</f>
        <v>1.564E8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n">
        <f>5</f>
        <v>5.0</v>
      </c>
      <c r="U18" s="24"/>
      <c r="V18" s="26" t="n">
        <f>100</f>
        <v>100.0</v>
      </c>
      <c r="W18" s="25"/>
      <c r="X18" s="26" t="n">
        <f>105</f>
        <v>105.0</v>
      </c>
      <c r="Y18" s="23"/>
      <c r="Z18" s="26" t="n">
        <f>3951</f>
        <v>3951.0</v>
      </c>
      <c r="AA18" s="24"/>
      <c r="AB18" s="26" t="n">
        <f>2993</f>
        <v>2993.0</v>
      </c>
      <c r="AC18" s="25"/>
      <c r="AD18" s="26" t="n">
        <f>6944</f>
        <v>6944.0</v>
      </c>
    </row>
    <row r="19">
      <c r="A19" s="21" t="s">
        <v>39</v>
      </c>
      <c r="B19" s="22" t="s">
        <v>27</v>
      </c>
      <c r="C19" s="22" t="s">
        <v>28</v>
      </c>
      <c r="D19" s="23"/>
      <c r="E19" s="26"/>
      <c r="F19" s="24"/>
      <c r="G19" s="26"/>
      <c r="H19" s="25"/>
      <c r="I19" s="26"/>
      <c r="J19" s="23"/>
      <c r="K19" s="26"/>
      <c r="L19" s="24"/>
      <c r="M19" s="26"/>
      <c r="N19" s="25"/>
      <c r="O19" s="26"/>
      <c r="P19" s="27"/>
      <c r="Q19" s="28"/>
      <c r="R19" s="29"/>
      <c r="S19" s="23"/>
      <c r="T19" s="26"/>
      <c r="U19" s="24"/>
      <c r="V19" s="26"/>
      <c r="W19" s="25"/>
      <c r="X19" s="26"/>
      <c r="Y19" s="23"/>
      <c r="Z19" s="26"/>
      <c r="AA19" s="24"/>
      <c r="AB19" s="26"/>
      <c r="AC19" s="25"/>
      <c r="AD19" s="26"/>
    </row>
    <row r="20">
      <c r="A20" s="21" t="s">
        <v>40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41</v>
      </c>
      <c r="B21" s="22" t="s">
        <v>27</v>
      </c>
      <c r="C21" s="22" t="s">
        <v>28</v>
      </c>
      <c r="D21" s="23"/>
      <c r="E21" s="26" t="n">
        <f>427</f>
        <v>427.0</v>
      </c>
      <c r="F21" s="24"/>
      <c r="G21" s="26" t="n">
        <f>135</f>
        <v>135.0</v>
      </c>
      <c r="H21" s="25"/>
      <c r="I21" s="26" t="n">
        <f>562</f>
        <v>562.0</v>
      </c>
      <c r="J21" s="23"/>
      <c r="K21" s="26" t="n">
        <f>36990000</f>
        <v>3.699E7</v>
      </c>
      <c r="L21" s="24"/>
      <c r="M21" s="26" t="n">
        <f>9920000</f>
        <v>9920000.0</v>
      </c>
      <c r="N21" s="25"/>
      <c r="O21" s="26" t="n">
        <f>46910000</f>
        <v>4.691E7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n">
        <f>20</f>
        <v>20.0</v>
      </c>
      <c r="U21" s="24"/>
      <c r="V21" s="26" t="str">
        <f>"－"</f>
        <v>－</v>
      </c>
      <c r="W21" s="25"/>
      <c r="X21" s="26" t="n">
        <f>20</f>
        <v>20.0</v>
      </c>
      <c r="Y21" s="23"/>
      <c r="Z21" s="26" t="n">
        <f>4185</f>
        <v>4185.0</v>
      </c>
      <c r="AA21" s="24"/>
      <c r="AB21" s="26" t="n">
        <f>2992</f>
        <v>2992.0</v>
      </c>
      <c r="AC21" s="25"/>
      <c r="AD21" s="26" t="n">
        <f>7177</f>
        <v>7177.0</v>
      </c>
    </row>
    <row r="22">
      <c r="A22" s="21" t="s">
        <v>42</v>
      </c>
      <c r="B22" s="22" t="s">
        <v>27</v>
      </c>
      <c r="C22" s="22" t="s">
        <v>28</v>
      </c>
      <c r="D22" s="23"/>
      <c r="E22" s="26" t="n">
        <f>1065</f>
        <v>1065.0</v>
      </c>
      <c r="F22" s="24"/>
      <c r="G22" s="26" t="n">
        <f>598</f>
        <v>598.0</v>
      </c>
      <c r="H22" s="25"/>
      <c r="I22" s="26" t="n">
        <f>1663</f>
        <v>1663.0</v>
      </c>
      <c r="J22" s="23"/>
      <c r="K22" s="26" t="n">
        <f>83640000</f>
        <v>8.364E7</v>
      </c>
      <c r="L22" s="24"/>
      <c r="M22" s="26" t="n">
        <f>50800000</f>
        <v>5.08E7</v>
      </c>
      <c r="N22" s="25"/>
      <c r="O22" s="26" t="n">
        <f>134440000</f>
        <v>1.3444E8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n">
        <f>100</f>
        <v>100.0</v>
      </c>
      <c r="W22" s="25"/>
      <c r="X22" s="26" t="n">
        <f>100</f>
        <v>100.0</v>
      </c>
      <c r="Y22" s="23"/>
      <c r="Z22" s="26" t="n">
        <f>4012</f>
        <v>4012.0</v>
      </c>
      <c r="AA22" s="24"/>
      <c r="AB22" s="26" t="n">
        <f>3071</f>
        <v>3071.0</v>
      </c>
      <c r="AC22" s="25"/>
      <c r="AD22" s="26" t="n">
        <f>7083</f>
        <v>7083.0</v>
      </c>
    </row>
    <row r="23">
      <c r="A23" s="21" t="s">
        <v>43</v>
      </c>
      <c r="B23" s="22" t="s">
        <v>27</v>
      </c>
      <c r="C23" s="22" t="s">
        <v>28</v>
      </c>
      <c r="D23" s="23"/>
      <c r="E23" s="26" t="n">
        <f>584</f>
        <v>584.0</v>
      </c>
      <c r="F23" s="24"/>
      <c r="G23" s="26" t="n">
        <f>612</f>
        <v>612.0</v>
      </c>
      <c r="H23" s="25"/>
      <c r="I23" s="26" t="n">
        <f>1196</f>
        <v>1196.0</v>
      </c>
      <c r="J23" s="23"/>
      <c r="K23" s="26" t="n">
        <f>31160000</f>
        <v>3.116E7</v>
      </c>
      <c r="L23" s="24"/>
      <c r="M23" s="26" t="n">
        <f>48640000</f>
        <v>4.864E7</v>
      </c>
      <c r="N23" s="25"/>
      <c r="O23" s="26" t="n">
        <f>79800000</f>
        <v>7.98E7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 t="s">
        <v>37</v>
      </c>
      <c r="T23" s="26" t="n">
        <f>100</f>
        <v>100.0</v>
      </c>
      <c r="U23" s="24" t="s">
        <v>37</v>
      </c>
      <c r="V23" s="26" t="n">
        <f>342</f>
        <v>342.0</v>
      </c>
      <c r="W23" s="25" t="s">
        <v>37</v>
      </c>
      <c r="X23" s="26" t="n">
        <f>442</f>
        <v>442.0</v>
      </c>
      <c r="Y23" s="23"/>
      <c r="Z23" s="26" t="n">
        <f>4063</f>
        <v>4063.0</v>
      </c>
      <c r="AA23" s="24"/>
      <c r="AB23" s="26" t="n">
        <f>3273</f>
        <v>3273.0</v>
      </c>
      <c r="AC23" s="25"/>
      <c r="AD23" s="26" t="n">
        <f>7336</f>
        <v>7336.0</v>
      </c>
    </row>
    <row r="24">
      <c r="A24" s="21" t="s">
        <v>44</v>
      </c>
      <c r="B24" s="22" t="s">
        <v>27</v>
      </c>
      <c r="C24" s="22" t="s">
        <v>28</v>
      </c>
      <c r="D24" s="23"/>
      <c r="E24" s="26" t="n">
        <f>121</f>
        <v>121.0</v>
      </c>
      <c r="F24" s="24"/>
      <c r="G24" s="26" t="n">
        <f>294</f>
        <v>294.0</v>
      </c>
      <c r="H24" s="25"/>
      <c r="I24" s="26" t="n">
        <f>415</f>
        <v>415.0</v>
      </c>
      <c r="J24" s="23"/>
      <c r="K24" s="26" t="n">
        <f>3890000</f>
        <v>3890000.0</v>
      </c>
      <c r="L24" s="24"/>
      <c r="M24" s="26" t="n">
        <f>24480000</f>
        <v>2.448E7</v>
      </c>
      <c r="N24" s="25"/>
      <c r="O24" s="26" t="n">
        <f>28370000</f>
        <v>2.837E7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4078</f>
        <v>4078.0</v>
      </c>
      <c r="AA24" s="24"/>
      <c r="AB24" s="26" t="n">
        <f>3281</f>
        <v>3281.0</v>
      </c>
      <c r="AC24" s="25"/>
      <c r="AD24" s="26" t="n">
        <f>7359</f>
        <v>7359.0</v>
      </c>
    </row>
    <row r="25">
      <c r="A25" s="21" t="s">
        <v>45</v>
      </c>
      <c r="B25" s="22" t="s">
        <v>27</v>
      </c>
      <c r="C25" s="22" t="s">
        <v>28</v>
      </c>
      <c r="D25" s="23"/>
      <c r="E25" s="26" t="n">
        <f>144</f>
        <v>144.0</v>
      </c>
      <c r="F25" s="24"/>
      <c r="G25" s="26" t="n">
        <f>281</f>
        <v>281.0</v>
      </c>
      <c r="H25" s="25"/>
      <c r="I25" s="26" t="n">
        <f>425</f>
        <v>425.0</v>
      </c>
      <c r="J25" s="23"/>
      <c r="K25" s="26" t="n">
        <f>5405000</f>
        <v>5405000.0</v>
      </c>
      <c r="L25" s="24"/>
      <c r="M25" s="26" t="n">
        <f>27330000</f>
        <v>2.733E7</v>
      </c>
      <c r="N25" s="25"/>
      <c r="O25" s="26" t="n">
        <f>32735000</f>
        <v>3.2735E7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n">
        <f>100</f>
        <v>100.0</v>
      </c>
      <c r="U25" s="24"/>
      <c r="V25" s="26" t="str">
        <f>"－"</f>
        <v>－</v>
      </c>
      <c r="W25" s="25"/>
      <c r="X25" s="26" t="n">
        <f>100</f>
        <v>100.0</v>
      </c>
      <c r="Y25" s="23"/>
      <c r="Z25" s="26" t="n">
        <f>4130</f>
        <v>4130.0</v>
      </c>
      <c r="AA25" s="24"/>
      <c r="AB25" s="26" t="n">
        <f>3508</f>
        <v>3508.0</v>
      </c>
      <c r="AC25" s="25"/>
      <c r="AD25" s="26" t="n">
        <f>7638</f>
        <v>7638.0</v>
      </c>
    </row>
    <row r="26">
      <c r="A26" s="21" t="s">
        <v>46</v>
      </c>
      <c r="B26" s="22" t="s">
        <v>27</v>
      </c>
      <c r="C26" s="22" t="s">
        <v>28</v>
      </c>
      <c r="D26" s="23"/>
      <c r="E26" s="26"/>
      <c r="F26" s="24"/>
      <c r="G26" s="26"/>
      <c r="H26" s="25"/>
      <c r="I26" s="26"/>
      <c r="J26" s="23"/>
      <c r="K26" s="26"/>
      <c r="L26" s="24"/>
      <c r="M26" s="26"/>
      <c r="N26" s="25"/>
      <c r="O26" s="26"/>
      <c r="P26" s="27"/>
      <c r="Q26" s="28"/>
      <c r="R26" s="29"/>
      <c r="S26" s="23"/>
      <c r="T26" s="26"/>
      <c r="U26" s="24"/>
      <c r="V26" s="26"/>
      <c r="W26" s="25"/>
      <c r="X26" s="26"/>
      <c r="Y26" s="23"/>
      <c r="Z26" s="26"/>
      <c r="AA26" s="24"/>
      <c r="AB26" s="26"/>
      <c r="AC26" s="25"/>
      <c r="AD26" s="26"/>
    </row>
    <row r="27">
      <c r="A27" s="21" t="s">
        <v>47</v>
      </c>
      <c r="B27" s="22" t="s">
        <v>27</v>
      </c>
      <c r="C27" s="22" t="s">
        <v>28</v>
      </c>
      <c r="D27" s="23"/>
      <c r="E27" s="26"/>
      <c r="F27" s="24"/>
      <c r="G27" s="26"/>
      <c r="H27" s="25"/>
      <c r="I27" s="26"/>
      <c r="J27" s="23"/>
      <c r="K27" s="26"/>
      <c r="L27" s="24"/>
      <c r="M27" s="26"/>
      <c r="N27" s="25"/>
      <c r="O27" s="26"/>
      <c r="P27" s="27"/>
      <c r="Q27" s="28"/>
      <c r="R27" s="29"/>
      <c r="S27" s="23"/>
      <c r="T27" s="26"/>
      <c r="U27" s="24"/>
      <c r="V27" s="26"/>
      <c r="W27" s="25"/>
      <c r="X27" s="26"/>
      <c r="Y27" s="23"/>
      <c r="Z27" s="26"/>
      <c r="AA27" s="24"/>
      <c r="AB27" s="26"/>
      <c r="AC27" s="25"/>
      <c r="AD27" s="26"/>
    </row>
    <row r="28">
      <c r="A28" s="21" t="s">
        <v>48</v>
      </c>
      <c r="B28" s="22" t="s">
        <v>27</v>
      </c>
      <c r="C28" s="22" t="s">
        <v>28</v>
      </c>
      <c r="D28" s="23"/>
      <c r="E28" s="26" t="n">
        <f>215</f>
        <v>215.0</v>
      </c>
      <c r="F28" s="24"/>
      <c r="G28" s="26" t="n">
        <f>73</f>
        <v>73.0</v>
      </c>
      <c r="H28" s="25"/>
      <c r="I28" s="26" t="n">
        <f>288</f>
        <v>288.0</v>
      </c>
      <c r="J28" s="23"/>
      <c r="K28" s="26" t="n">
        <f>5650000</f>
        <v>5650000.0</v>
      </c>
      <c r="L28" s="24"/>
      <c r="M28" s="26" t="n">
        <f>6020000</f>
        <v>6020000.0</v>
      </c>
      <c r="N28" s="25"/>
      <c r="O28" s="26" t="n">
        <f>11670000</f>
        <v>1.167E7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n">
        <f>1</f>
        <v>1.0</v>
      </c>
      <c r="U28" s="24"/>
      <c r="V28" s="26" t="str">
        <f>"－"</f>
        <v>－</v>
      </c>
      <c r="W28" s="25"/>
      <c r="X28" s="26" t="n">
        <f>1</f>
        <v>1.0</v>
      </c>
      <c r="Y28" s="23"/>
      <c r="Z28" s="26" t="n">
        <f>4120</f>
        <v>4120.0</v>
      </c>
      <c r="AA28" s="24"/>
      <c r="AB28" s="26" t="n">
        <f>3506</f>
        <v>3506.0</v>
      </c>
      <c r="AC28" s="25"/>
      <c r="AD28" s="26" t="n">
        <f>7626</f>
        <v>7626.0</v>
      </c>
    </row>
    <row r="29">
      <c r="A29" s="21" t="s">
        <v>49</v>
      </c>
      <c r="B29" s="22" t="s">
        <v>27</v>
      </c>
      <c r="C29" s="22" t="s">
        <v>28</v>
      </c>
      <c r="D29" s="23"/>
      <c r="E29" s="26" t="n">
        <f>323</f>
        <v>323.0</v>
      </c>
      <c r="F29" s="24"/>
      <c r="G29" s="26" t="n">
        <f>361</f>
        <v>361.0</v>
      </c>
      <c r="H29" s="25"/>
      <c r="I29" s="26" t="n">
        <f>684</f>
        <v>684.0</v>
      </c>
      <c r="J29" s="23"/>
      <c r="K29" s="26" t="n">
        <f>19050000</f>
        <v>1.905E7</v>
      </c>
      <c r="L29" s="24"/>
      <c r="M29" s="26" t="n">
        <f>20400000</f>
        <v>2.04E7</v>
      </c>
      <c r="N29" s="25"/>
      <c r="O29" s="26" t="n">
        <f>39450000</f>
        <v>3.945E7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str">
        <f>"－"</f>
        <v>－</v>
      </c>
      <c r="U29" s="24"/>
      <c r="V29" s="26" t="str">
        <f>"－"</f>
        <v>－</v>
      </c>
      <c r="W29" s="25"/>
      <c r="X29" s="26" t="str">
        <f>"－"</f>
        <v>－</v>
      </c>
      <c r="Y29" s="23"/>
      <c r="Z29" s="26" t="n">
        <f>4132</f>
        <v>4132.0</v>
      </c>
      <c r="AA29" s="24"/>
      <c r="AB29" s="26" t="n">
        <f>3707</f>
        <v>3707.0</v>
      </c>
      <c r="AC29" s="25"/>
      <c r="AD29" s="26" t="n">
        <f>7839</f>
        <v>7839.0</v>
      </c>
    </row>
    <row r="30">
      <c r="A30" s="21" t="s">
        <v>50</v>
      </c>
      <c r="B30" s="22" t="s">
        <v>27</v>
      </c>
      <c r="C30" s="22" t="s">
        <v>28</v>
      </c>
      <c r="D30" s="23"/>
      <c r="E30" s="26" t="n">
        <f>213</f>
        <v>213.0</v>
      </c>
      <c r="F30" s="24"/>
      <c r="G30" s="26" t="n">
        <f>252</f>
        <v>252.0</v>
      </c>
      <c r="H30" s="25"/>
      <c r="I30" s="26" t="n">
        <f>465</f>
        <v>465.0</v>
      </c>
      <c r="J30" s="23"/>
      <c r="K30" s="26" t="n">
        <f>5300000</f>
        <v>5300000.0</v>
      </c>
      <c r="L30" s="24"/>
      <c r="M30" s="26" t="n">
        <f>18910000</f>
        <v>1.891E7</v>
      </c>
      <c r="N30" s="25"/>
      <c r="O30" s="26" t="n">
        <f>24210000</f>
        <v>2.421E7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str">
        <f>"－"</f>
        <v>－</v>
      </c>
      <c r="W30" s="25"/>
      <c r="X30" s="26" t="str">
        <f>"－"</f>
        <v>－</v>
      </c>
      <c r="Y30" s="23"/>
      <c r="Z30" s="26" t="n">
        <f>4265</f>
        <v>4265.0</v>
      </c>
      <c r="AA30" s="24"/>
      <c r="AB30" s="26" t="n">
        <f>3726</f>
        <v>3726.0</v>
      </c>
      <c r="AC30" s="25"/>
      <c r="AD30" s="26" t="n">
        <f>7991</f>
        <v>7991.0</v>
      </c>
    </row>
    <row r="31">
      <c r="A31" s="21" t="s">
        <v>51</v>
      </c>
      <c r="B31" s="22" t="s">
        <v>27</v>
      </c>
      <c r="C31" s="22" t="s">
        <v>28</v>
      </c>
      <c r="D31" s="23"/>
      <c r="E31" s="26"/>
      <c r="F31" s="24"/>
      <c r="G31" s="26"/>
      <c r="H31" s="25"/>
      <c r="I31" s="26"/>
      <c r="J31" s="23"/>
      <c r="K31" s="26"/>
      <c r="L31" s="24"/>
      <c r="M31" s="26"/>
      <c r="N31" s="25"/>
      <c r="O31" s="26"/>
      <c r="P31" s="27"/>
      <c r="Q31" s="28"/>
      <c r="R31" s="29"/>
      <c r="S31" s="23"/>
      <c r="T31" s="26"/>
      <c r="U31" s="24"/>
      <c r="V31" s="26"/>
      <c r="W31" s="25"/>
      <c r="X31" s="26"/>
      <c r="Y31" s="23"/>
      <c r="Z31" s="26"/>
      <c r="AA31" s="24"/>
      <c r="AB31" s="26"/>
      <c r="AC31" s="25"/>
      <c r="AD31" s="26"/>
    </row>
    <row r="32">
      <c r="A32" s="21" t="s">
        <v>52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53</v>
      </c>
      <c r="B33" s="22" t="s">
        <v>27</v>
      </c>
      <c r="C33" s="22" t="s">
        <v>28</v>
      </c>
      <c r="D33" s="23"/>
      <c r="E33" s="26"/>
      <c r="F33" s="24"/>
      <c r="G33" s="26"/>
      <c r="H33" s="25"/>
      <c r="I33" s="26"/>
      <c r="J33" s="23"/>
      <c r="K33" s="26"/>
      <c r="L33" s="24"/>
      <c r="M33" s="26"/>
      <c r="N33" s="25"/>
      <c r="O33" s="26"/>
      <c r="P33" s="27"/>
      <c r="Q33" s="28"/>
      <c r="R33" s="29"/>
      <c r="S33" s="23"/>
      <c r="T33" s="26"/>
      <c r="U33" s="24"/>
      <c r="V33" s="26"/>
      <c r="W33" s="25"/>
      <c r="X33" s="26"/>
      <c r="Y33" s="23"/>
      <c r="Z33" s="26"/>
      <c r="AA33" s="24"/>
      <c r="AB33" s="26"/>
      <c r="AC33" s="25"/>
      <c r="AD33" s="26"/>
    </row>
    <row r="34">
      <c r="A34" s="21" t="s">
        <v>54</v>
      </c>
      <c r="B34" s="22" t="s">
        <v>27</v>
      </c>
      <c r="C34" s="22" t="s">
        <v>28</v>
      </c>
      <c r="D34" s="23"/>
      <c r="E34" s="26"/>
      <c r="F34" s="24"/>
      <c r="G34" s="26"/>
      <c r="H34" s="25"/>
      <c r="I34" s="26"/>
      <c r="J34" s="23"/>
      <c r="K34" s="26"/>
      <c r="L34" s="24"/>
      <c r="M34" s="26"/>
      <c r="N34" s="25"/>
      <c r="O34" s="26"/>
      <c r="P34" s="27"/>
      <c r="Q34" s="28"/>
      <c r="R34" s="29"/>
      <c r="S34" s="23"/>
      <c r="T34" s="26"/>
      <c r="U34" s="24"/>
      <c r="V34" s="26"/>
      <c r="W34" s="25"/>
      <c r="X34" s="26"/>
      <c r="Y34" s="23"/>
      <c r="Z34" s="26"/>
      <c r="AA34" s="24"/>
      <c r="AB34" s="26"/>
      <c r="AC34" s="25"/>
      <c r="AD34" s="26"/>
    </row>
    <row r="35">
      <c r="A35" s="21" t="s">
        <v>55</v>
      </c>
      <c r="B35" s="22" t="s">
        <v>27</v>
      </c>
      <c r="C35" s="22" t="s">
        <v>28</v>
      </c>
      <c r="D35" s="23"/>
      <c r="E35" s="26" t="n">
        <f>475</f>
        <v>475.0</v>
      </c>
      <c r="F35" s="24"/>
      <c r="G35" s="26" t="n">
        <f>103</f>
        <v>103.0</v>
      </c>
      <c r="H35" s="25"/>
      <c r="I35" s="26" t="n">
        <f>578</f>
        <v>578.0</v>
      </c>
      <c r="J35" s="23"/>
      <c r="K35" s="26" t="n">
        <f>6050000</f>
        <v>6050000.0</v>
      </c>
      <c r="L35" s="24"/>
      <c r="M35" s="26" t="n">
        <f>26370000</f>
        <v>2.637E7</v>
      </c>
      <c r="N35" s="25"/>
      <c r="O35" s="26" t="n">
        <f>32420000</f>
        <v>3.242E7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n">
        <f>50</f>
        <v>50.0</v>
      </c>
      <c r="U35" s="24"/>
      <c r="V35" s="26" t="str">
        <f>"－"</f>
        <v>－</v>
      </c>
      <c r="W35" s="25"/>
      <c r="X35" s="26" t="n">
        <f>50</f>
        <v>50.0</v>
      </c>
      <c r="Y35" s="23"/>
      <c r="Z35" s="26" t="n">
        <f>4524</f>
        <v>4524.0</v>
      </c>
      <c r="AA35" s="24"/>
      <c r="AB35" s="26" t="n">
        <f>3667</f>
        <v>3667.0</v>
      </c>
      <c r="AC35" s="25"/>
      <c r="AD35" s="26" t="n">
        <f>8191</f>
        <v>8191.0</v>
      </c>
    </row>
    <row r="36">
      <c r="A36" s="21" t="s">
        <v>56</v>
      </c>
      <c r="B36" s="22" t="s">
        <v>27</v>
      </c>
      <c r="C36" s="22" t="s">
        <v>28</v>
      </c>
      <c r="D36" s="23"/>
      <c r="E36" s="26" t="n">
        <f>109</f>
        <v>109.0</v>
      </c>
      <c r="F36" s="24" t="s">
        <v>29</v>
      </c>
      <c r="G36" s="26" t="n">
        <f>57</f>
        <v>57.0</v>
      </c>
      <c r="H36" s="25"/>
      <c r="I36" s="26" t="n">
        <f>166</f>
        <v>166.0</v>
      </c>
      <c r="J36" s="23"/>
      <c r="K36" s="26" t="n">
        <f>3950000</f>
        <v>3950000.0</v>
      </c>
      <c r="L36" s="24"/>
      <c r="M36" s="26" t="n">
        <f>5865000</f>
        <v>5865000.0</v>
      </c>
      <c r="N36" s="25"/>
      <c r="O36" s="26" t="n">
        <f>9815000</f>
        <v>9815000.0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n">
        <f>36</f>
        <v>36.0</v>
      </c>
      <c r="U36" s="24"/>
      <c r="V36" s="26" t="n">
        <f>1</f>
        <v>1.0</v>
      </c>
      <c r="W36" s="25"/>
      <c r="X36" s="26" t="n">
        <f>37</f>
        <v>37.0</v>
      </c>
      <c r="Y36" s="23"/>
      <c r="Z36" s="26" t="n">
        <f>4503</f>
        <v>4503.0</v>
      </c>
      <c r="AA36" s="24"/>
      <c r="AB36" s="26" t="n">
        <f>3633</f>
        <v>3633.0</v>
      </c>
      <c r="AC36" s="25"/>
      <c r="AD36" s="26" t="n">
        <f>8136</f>
        <v>8136.0</v>
      </c>
    </row>
    <row r="37">
      <c r="A37" s="21" t="s">
        <v>57</v>
      </c>
      <c r="B37" s="22" t="s">
        <v>27</v>
      </c>
      <c r="C37" s="22" t="s">
        <v>28</v>
      </c>
      <c r="D37" s="23"/>
      <c r="E37" s="26" t="n">
        <f>179</f>
        <v>179.0</v>
      </c>
      <c r="F37" s="24"/>
      <c r="G37" s="26" t="n">
        <f>274</f>
        <v>274.0</v>
      </c>
      <c r="H37" s="25"/>
      <c r="I37" s="26" t="n">
        <f>453</f>
        <v>453.0</v>
      </c>
      <c r="J37" s="23"/>
      <c r="K37" s="26" t="n">
        <f>25330000</f>
        <v>2.533E7</v>
      </c>
      <c r="L37" s="24"/>
      <c r="M37" s="26" t="n">
        <f>10610000</f>
        <v>1.061E7</v>
      </c>
      <c r="N37" s="25"/>
      <c r="O37" s="26" t="n">
        <f>35940000</f>
        <v>3.594E7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n">
        <f>100</f>
        <v>100.0</v>
      </c>
      <c r="U37" s="24"/>
      <c r="V37" s="26" t="n">
        <f>110</f>
        <v>110.0</v>
      </c>
      <c r="W37" s="25"/>
      <c r="X37" s="26" t="n">
        <f>210</f>
        <v>210.0</v>
      </c>
      <c r="Y37" s="23" t="s">
        <v>37</v>
      </c>
      <c r="Z37" s="26" t="n">
        <f>4619</f>
        <v>4619.0</v>
      </c>
      <c r="AA37" s="24" t="s">
        <v>37</v>
      </c>
      <c r="AB37" s="26" t="n">
        <f>3742</f>
        <v>3742.0</v>
      </c>
      <c r="AC37" s="25" t="s">
        <v>37</v>
      </c>
      <c r="AD37" s="26" t="n">
        <f>8361</f>
        <v>8361.0</v>
      </c>
    </row>
    <row r="38">
      <c r="A38" s="21" t="s">
        <v>58</v>
      </c>
      <c r="B38" s="22" t="s">
        <v>27</v>
      </c>
      <c r="C38" s="22" t="s">
        <v>28</v>
      </c>
      <c r="D38" s="23" t="s">
        <v>29</v>
      </c>
      <c r="E38" s="26" t="n">
        <f>24</f>
        <v>24.0</v>
      </c>
      <c r="F38" s="24"/>
      <c r="G38" s="26" t="n">
        <f>95</f>
        <v>95.0</v>
      </c>
      <c r="H38" s="25" t="s">
        <v>29</v>
      </c>
      <c r="I38" s="26" t="n">
        <f>119</f>
        <v>119.0</v>
      </c>
      <c r="J38" s="23" t="s">
        <v>29</v>
      </c>
      <c r="K38" s="26" t="n">
        <f>880000</f>
        <v>880000.0</v>
      </c>
      <c r="L38" s="24" t="s">
        <v>29</v>
      </c>
      <c r="M38" s="26" t="n">
        <f>2400000</f>
        <v>2400000.0</v>
      </c>
      <c r="N38" s="25" t="s">
        <v>29</v>
      </c>
      <c r="O38" s="26" t="n">
        <f>3280000</f>
        <v>3280000.0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/>
      <c r="Z38" s="26" t="n">
        <f>4607</f>
        <v>4607.0</v>
      </c>
      <c r="AA38" s="24"/>
      <c r="AB38" s="26" t="n">
        <f>3697</f>
        <v>3697.0</v>
      </c>
      <c r="AC38" s="25"/>
      <c r="AD38" s="26" t="n">
        <f>8304</f>
        <v>8304.0</v>
      </c>
    </row>
    <row r="39">
      <c r="A39" s="21" t="s">
        <v>59</v>
      </c>
      <c r="B39" s="22" t="s">
        <v>27</v>
      </c>
      <c r="C39" s="22" t="s">
        <v>28</v>
      </c>
      <c r="D39" s="23"/>
      <c r="E39" s="26" t="n">
        <f>695</f>
        <v>695.0</v>
      </c>
      <c r="F39" s="24"/>
      <c r="G39" s="26" t="n">
        <f>406</f>
        <v>406.0</v>
      </c>
      <c r="H39" s="25"/>
      <c r="I39" s="26" t="n">
        <f>1101</f>
        <v>1101.0</v>
      </c>
      <c r="J39" s="23"/>
      <c r="K39" s="26" t="n">
        <f>45910000</f>
        <v>4.591E7</v>
      </c>
      <c r="L39" s="24"/>
      <c r="M39" s="26" t="n">
        <f>67660000</f>
        <v>6.766E7</v>
      </c>
      <c r="N39" s="25"/>
      <c r="O39" s="26" t="n">
        <f>113570000</f>
        <v>1.1357E8</v>
      </c>
      <c r="P39" s="27" t="n">
        <f>94</f>
        <v>94.0</v>
      </c>
      <c r="Q39" s="28" t="n">
        <f>584</f>
        <v>584.0</v>
      </c>
      <c r="R39" s="29" t="n">
        <f>678</f>
        <v>678.0</v>
      </c>
      <c r="S39" s="23"/>
      <c r="T39" s="26" t="str">
        <f>"－"</f>
        <v>－</v>
      </c>
      <c r="U39" s="24"/>
      <c r="V39" s="26" t="str">
        <f>"－"</f>
        <v>－</v>
      </c>
      <c r="W39" s="25"/>
      <c r="X39" s="26" t="str">
        <f>"－"</f>
        <v>－</v>
      </c>
      <c r="Y39" s="23" t="s">
        <v>29</v>
      </c>
      <c r="Z39" s="26" t="n">
        <f>778</f>
        <v>778.0</v>
      </c>
      <c r="AA39" s="24"/>
      <c r="AB39" s="26" t="n">
        <f>445</f>
        <v>445.0</v>
      </c>
      <c r="AC39" s="25" t="s">
        <v>29</v>
      </c>
      <c r="AD39" s="26" t="n">
        <f>1223</f>
        <v>1223.0</v>
      </c>
    </row>
    <row r="40">
      <c r="A40" s="21" t="s">
        <v>60</v>
      </c>
      <c r="B40" s="22" t="s">
        <v>27</v>
      </c>
      <c r="C40" s="22" t="s">
        <v>28</v>
      </c>
      <c r="D40" s="23"/>
      <c r="E40" s="26"/>
      <c r="F40" s="24"/>
      <c r="G40" s="26"/>
      <c r="H40" s="25"/>
      <c r="I40" s="26"/>
      <c r="J40" s="23"/>
      <c r="K40" s="26"/>
      <c r="L40" s="24"/>
      <c r="M40" s="26"/>
      <c r="N40" s="25"/>
      <c r="O40" s="26"/>
      <c r="P40" s="27"/>
      <c r="Q40" s="28"/>
      <c r="R40" s="29"/>
      <c r="S40" s="23"/>
      <c r="T40" s="26"/>
      <c r="U40" s="24"/>
      <c r="V40" s="26"/>
      <c r="W40" s="25"/>
      <c r="X40" s="26"/>
      <c r="Y40" s="23"/>
      <c r="Z40" s="26"/>
      <c r="AA40" s="24"/>
      <c r="AB40" s="26"/>
      <c r="AC40" s="25"/>
      <c r="AD40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