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<sst xmlns="http://schemas.openxmlformats.org/spreadsheetml/2006/main" count="170" uniqueCount="62">
  <si>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</si>
  <si>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</si>
  <si>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</si>
  <si>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</si>
  <si>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</si>
  <si>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</si>
  <si>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</si>
  <si>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</si>
  <si>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</si>
  <si>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</si>
  <si>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</si>
  <si>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</si>
  <si>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</si>
  <si>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</si>
  <si>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</si>
  <si>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</si>
  <si>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</si>
  <si>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</si>
  <si>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</si>
  <si>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</si>
  <si>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</si>
  <si>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</si>
  <si>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</si>
  <si>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</si>
  <si>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</si>
  <si>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</si>
  <si>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7.1</t>
  </si>
  <si>
    <t>有価証券オプション</t>
  </si>
  <si>
    <t>Securities Options</t>
  </si>
  <si>
    <t>◎●</t>
  </si>
  <si>
    <t>2</t>
  </si>
  <si>
    <t>●</t>
  </si>
  <si>
    <t>3</t>
  </si>
  <si>
    <t>4</t>
  </si>
  <si>
    <t>5</t>
  </si>
  <si>
    <t>6</t>
  </si>
  <si>
    <t>◎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</si>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</sst>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3112</f>
        <v>3112.0</v>
      </c>
      <c r="F10" s="24"/>
      <c r="G10" s="26" t="n">
        <f>12000</f>
        <v>12000.0</v>
      </c>
      <c r="H10" s="25"/>
      <c r="I10" s="26" t="n">
        <f>15112</f>
        <v>15112.0</v>
      </c>
      <c r="J10" s="23"/>
      <c r="K10" s="26" t="n">
        <f>15028760</f>
        <v>1.502876E7</v>
      </c>
      <c r="L10" s="24"/>
      <c r="M10" s="26" t="n">
        <f>3190000</f>
        <v>3190000.0</v>
      </c>
      <c r="N10" s="25"/>
      <c r="O10" s="26" t="n">
        <f>18218760</f>
        <v>1.821876E7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 t="s">
        <v>29</v>
      </c>
      <c r="T10" s="26" t="str">
        <f>"－"</f>
        <v>－</v>
      </c>
      <c r="U10" s="24" t="s">
        <v>29</v>
      </c>
      <c r="V10" s="26" t="str">
        <f>"－"</f>
        <v>－</v>
      </c>
      <c r="W10" s="25" t="s">
        <v>29</v>
      </c>
      <c r="X10" s="26" t="str">
        <f>"－"</f>
        <v>－</v>
      </c>
      <c r="Y10" s="23"/>
      <c r="Z10" s="26" t="n">
        <f>18555</f>
        <v>18555.0</v>
      </c>
      <c r="AA10" s="24"/>
      <c r="AB10" s="26" t="n">
        <f>22394</f>
        <v>22394.0</v>
      </c>
      <c r="AC10" s="25"/>
      <c r="AD10" s="26" t="n">
        <f>40949</f>
        <v>40949.0</v>
      </c>
    </row>
    <row r="11">
      <c r="A11" s="21" t="s">
        <v>30</v>
      </c>
      <c r="B11" s="22" t="s">
        <v>27</v>
      </c>
      <c r="C11" s="22" t="s">
        <v>28</v>
      </c>
      <c r="D11" s="23" t="s">
        <v>31</v>
      </c>
      <c r="E11" s="26" t="str">
        <f>"－"</f>
        <v>－</v>
      </c>
      <c r="F11" s="24"/>
      <c r="G11" s="26" t="n">
        <f>10000</f>
        <v>10000.0</v>
      </c>
      <c r="H11" s="25"/>
      <c r="I11" s="26" t="n">
        <f>10000</f>
        <v>10000.0</v>
      </c>
      <c r="J11" s="23" t="s">
        <v>31</v>
      </c>
      <c r="K11" s="26" t="str">
        <f>"－"</f>
        <v>－</v>
      </c>
      <c r="L11" s="24"/>
      <c r="M11" s="26" t="n">
        <f>3536000</f>
        <v>3536000.0</v>
      </c>
      <c r="N11" s="25"/>
      <c r="O11" s="26" t="n">
        <f>3536000</f>
        <v>3536000.0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str">
        <f>"－"</f>
        <v>－</v>
      </c>
      <c r="U11" s="24"/>
      <c r="V11" s="26" t="str">
        <f>"－"</f>
        <v>－</v>
      </c>
      <c r="W11" s="25"/>
      <c r="X11" s="26" t="str">
        <f>"－"</f>
        <v>－</v>
      </c>
      <c r="Y11" s="23"/>
      <c r="Z11" s="26" t="n">
        <f>18555</f>
        <v>18555.0</v>
      </c>
      <c r="AA11" s="24"/>
      <c r="AB11" s="26" t="n">
        <f>24395</f>
        <v>24395.0</v>
      </c>
      <c r="AC11" s="25"/>
      <c r="AD11" s="26" t="n">
        <f>42950</f>
        <v>42950.0</v>
      </c>
    </row>
    <row r="12">
      <c r="A12" s="21" t="s">
        <v>32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33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34</v>
      </c>
      <c r="B14" s="22" t="s">
        <v>27</v>
      </c>
      <c r="C14" s="22" t="s">
        <v>28</v>
      </c>
      <c r="D14" s="23"/>
      <c r="E14" s="26" t="n">
        <f>145</f>
        <v>145.0</v>
      </c>
      <c r="F14" s="24"/>
      <c r="G14" s="26" t="n">
        <f>3055</f>
        <v>3055.0</v>
      </c>
      <c r="H14" s="25"/>
      <c r="I14" s="26" t="n">
        <f>3200</f>
        <v>3200.0</v>
      </c>
      <c r="J14" s="23"/>
      <c r="K14" s="26" t="n">
        <f>2939200</f>
        <v>2939200.0</v>
      </c>
      <c r="L14" s="24"/>
      <c r="M14" s="26" t="n">
        <f>3475000</f>
        <v>3475000.0</v>
      </c>
      <c r="N14" s="25"/>
      <c r="O14" s="26" t="n">
        <f>6414200</f>
        <v>6414200.0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str">
        <f>"－"</f>
        <v>－</v>
      </c>
      <c r="W14" s="25"/>
      <c r="X14" s="26" t="str">
        <f>"－"</f>
        <v>－</v>
      </c>
      <c r="Y14" s="23"/>
      <c r="Z14" s="26" t="n">
        <f>18700</f>
        <v>18700.0</v>
      </c>
      <c r="AA14" s="24"/>
      <c r="AB14" s="26" t="n">
        <f>22340</f>
        <v>22340.0</v>
      </c>
      <c r="AC14" s="25"/>
      <c r="AD14" s="26" t="n">
        <f>41040</f>
        <v>41040.0</v>
      </c>
    </row>
    <row r="15">
      <c r="A15" s="21" t="s">
        <v>35</v>
      </c>
      <c r="B15" s="22" t="s">
        <v>27</v>
      </c>
      <c r="C15" s="22" t="s">
        <v>28</v>
      </c>
      <c r="D15" s="23" t="s">
        <v>36</v>
      </c>
      <c r="E15" s="26" t="n">
        <f>8000</f>
        <v>8000.0</v>
      </c>
      <c r="F15" s="24" t="s">
        <v>36</v>
      </c>
      <c r="G15" s="26" t="n">
        <f>20160</f>
        <v>20160.0</v>
      </c>
      <c r="H15" s="25" t="s">
        <v>36</v>
      </c>
      <c r="I15" s="26" t="n">
        <f>28160</f>
        <v>28160.0</v>
      </c>
      <c r="J15" s="23"/>
      <c r="K15" s="26" t="n">
        <f>1774000</f>
        <v>1774000.0</v>
      </c>
      <c r="L15" s="24" t="s">
        <v>36</v>
      </c>
      <c r="M15" s="26" t="n">
        <f>10443600</f>
        <v>1.04436E7</v>
      </c>
      <c r="N15" s="25"/>
      <c r="O15" s="26" t="n">
        <f>12217600</f>
        <v>1.22176E7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str">
        <f>"－"</f>
        <v>－</v>
      </c>
      <c r="W15" s="25"/>
      <c r="X15" s="26" t="str">
        <f>"－"</f>
        <v>－</v>
      </c>
      <c r="Y15" s="23"/>
      <c r="Z15" s="26" t="n">
        <f>18700</f>
        <v>18700.0</v>
      </c>
      <c r="AA15" s="24"/>
      <c r="AB15" s="26" t="n">
        <f>23340</f>
        <v>23340.0</v>
      </c>
      <c r="AC15" s="25"/>
      <c r="AD15" s="26" t="n">
        <f>42040</f>
        <v>42040.0</v>
      </c>
    </row>
    <row r="16">
      <c r="A16" s="21" t="s">
        <v>37</v>
      </c>
      <c r="B16" s="22" t="s">
        <v>27</v>
      </c>
      <c r="C16" s="22" t="s">
        <v>28</v>
      </c>
      <c r="D16" s="23"/>
      <c r="E16" s="26" t="n">
        <f>4605</f>
        <v>4605.0</v>
      </c>
      <c r="F16" s="24"/>
      <c r="G16" s="26" t="n">
        <f>12000</f>
        <v>12000.0</v>
      </c>
      <c r="H16" s="25"/>
      <c r="I16" s="26" t="n">
        <f>16605</f>
        <v>16605.0</v>
      </c>
      <c r="J16" s="23"/>
      <c r="K16" s="26" t="n">
        <f>19133550</f>
        <v>1.913355E7</v>
      </c>
      <c r="L16" s="24"/>
      <c r="M16" s="26" t="n">
        <f>3910000</f>
        <v>3910000.0</v>
      </c>
      <c r="N16" s="25"/>
      <c r="O16" s="26" t="n">
        <f>23043550</f>
        <v>2.304355E7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str">
        <f>"－"</f>
        <v>－</v>
      </c>
      <c r="U16" s="24"/>
      <c r="V16" s="26" t="str">
        <f>"－"</f>
        <v>－</v>
      </c>
      <c r="W16" s="25"/>
      <c r="X16" s="26" t="str">
        <f>"－"</f>
        <v>－</v>
      </c>
      <c r="Y16" s="23" t="s">
        <v>36</v>
      </c>
      <c r="Z16" s="26" t="n">
        <f>23000</f>
        <v>23000.0</v>
      </c>
      <c r="AA16" s="24"/>
      <c r="AB16" s="26" t="n">
        <f>19340</f>
        <v>19340.0</v>
      </c>
      <c r="AC16" s="25"/>
      <c r="AD16" s="26" t="n">
        <f>42340</f>
        <v>42340.0</v>
      </c>
    </row>
    <row r="17">
      <c r="A17" s="21" t="s">
        <v>38</v>
      </c>
      <c r="B17" s="22" t="s">
        <v>27</v>
      </c>
      <c r="C17" s="22" t="s">
        <v>28</v>
      </c>
      <c r="D17" s="23"/>
      <c r="E17" s="26" t="n">
        <f>6460</f>
        <v>6460.0</v>
      </c>
      <c r="F17" s="24"/>
      <c r="G17" s="26" t="n">
        <f>3151</f>
        <v>3151.0</v>
      </c>
      <c r="H17" s="25"/>
      <c r="I17" s="26" t="n">
        <f>9611</f>
        <v>9611.0</v>
      </c>
      <c r="J17" s="23" t="s">
        <v>36</v>
      </c>
      <c r="K17" s="26" t="n">
        <f>21647823</f>
        <v>2.1647823E7</v>
      </c>
      <c r="L17" s="24"/>
      <c r="M17" s="26" t="n">
        <f>6753628</f>
        <v>6753628.0</v>
      </c>
      <c r="N17" s="25" t="s">
        <v>36</v>
      </c>
      <c r="O17" s="26" t="n">
        <f>28401451</f>
        <v>2.8401451E7</v>
      </c>
      <c r="P17" s="27" t="n">
        <f>3818</f>
        <v>3818.0</v>
      </c>
      <c r="Q17" s="28" t="n">
        <f>161</f>
        <v>161.0</v>
      </c>
      <c r="R17" s="29" t="n">
        <f>3979</f>
        <v>3979.0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/>
      <c r="Z17" s="26" t="n">
        <f>18755</f>
        <v>18755.0</v>
      </c>
      <c r="AA17" s="24" t="s">
        <v>31</v>
      </c>
      <c r="AB17" s="26" t="n">
        <f>12130</f>
        <v>12130.0</v>
      </c>
      <c r="AC17" s="25"/>
      <c r="AD17" s="26" t="n">
        <f>30885</f>
        <v>30885.0</v>
      </c>
    </row>
    <row r="18">
      <c r="A18" s="21" t="s">
        <v>39</v>
      </c>
      <c r="B18" s="22" t="s">
        <v>27</v>
      </c>
      <c r="C18" s="22" t="s">
        <v>28</v>
      </c>
      <c r="D18" s="23"/>
      <c r="E18" s="26" t="n">
        <f>12</f>
        <v>12.0</v>
      </c>
      <c r="F18" s="24" t="s">
        <v>31</v>
      </c>
      <c r="G18" s="26" t="str">
        <f>"－"</f>
        <v>－</v>
      </c>
      <c r="H18" s="25"/>
      <c r="I18" s="26" t="n">
        <f>12</f>
        <v>12.0</v>
      </c>
      <c r="J18" s="23"/>
      <c r="K18" s="26" t="n">
        <f>24000</f>
        <v>24000.0</v>
      </c>
      <c r="L18" s="24" t="s">
        <v>31</v>
      </c>
      <c r="M18" s="26" t="str">
        <f>"－"</f>
        <v>－</v>
      </c>
      <c r="N18" s="25"/>
      <c r="O18" s="26" t="n">
        <f>24000</f>
        <v>24000.0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str">
        <f>"－"</f>
        <v>－</v>
      </c>
      <c r="U18" s="24"/>
      <c r="V18" s="26" t="str">
        <f>"－"</f>
        <v>－</v>
      </c>
      <c r="W18" s="25"/>
      <c r="X18" s="26" t="str">
        <f>"－"</f>
        <v>－</v>
      </c>
      <c r="Y18" s="23"/>
      <c r="Z18" s="26" t="n">
        <f>18767</f>
        <v>18767.0</v>
      </c>
      <c r="AA18" s="24"/>
      <c r="AB18" s="26" t="n">
        <f>12130</f>
        <v>12130.0</v>
      </c>
      <c r="AC18" s="25"/>
      <c r="AD18" s="26" t="n">
        <f>30897</f>
        <v>30897.0</v>
      </c>
    </row>
    <row r="19">
      <c r="A19" s="21" t="s">
        <v>40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41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42</v>
      </c>
      <c r="B21" s="22" t="s">
        <v>27</v>
      </c>
      <c r="C21" s="22" t="s">
        <v>28</v>
      </c>
      <c r="D21" s="23"/>
      <c r="E21" s="26" t="n">
        <f>3000</f>
        <v>3000.0</v>
      </c>
      <c r="F21" s="24"/>
      <c r="G21" s="26" t="n">
        <f>6379</f>
        <v>6379.0</v>
      </c>
      <c r="H21" s="25"/>
      <c r="I21" s="26" t="n">
        <f>9379</f>
        <v>9379.0</v>
      </c>
      <c r="J21" s="23"/>
      <c r="K21" s="26" t="n">
        <f>1338000</f>
        <v>1338000.0</v>
      </c>
      <c r="L21" s="24"/>
      <c r="M21" s="26" t="n">
        <f>3817441</f>
        <v>3817441.0</v>
      </c>
      <c r="N21" s="25"/>
      <c r="O21" s="26" t="n">
        <f>5155441</f>
        <v>5155441.0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/>
      <c r="Z21" s="26" t="n">
        <f>15767</f>
        <v>15767.0</v>
      </c>
      <c r="AA21" s="24"/>
      <c r="AB21" s="26" t="n">
        <f>14509</f>
        <v>14509.0</v>
      </c>
      <c r="AC21" s="25" t="s">
        <v>31</v>
      </c>
      <c r="AD21" s="26" t="n">
        <f>30276</f>
        <v>30276.0</v>
      </c>
    </row>
    <row r="22">
      <c r="A22" s="21" t="s">
        <v>43</v>
      </c>
      <c r="B22" s="22" t="s">
        <v>27</v>
      </c>
      <c r="C22" s="22" t="s">
        <v>28</v>
      </c>
      <c r="D22" s="23"/>
      <c r="E22" s="26" t="n">
        <f>130</f>
        <v>130.0</v>
      </c>
      <c r="F22" s="24"/>
      <c r="G22" s="26" t="n">
        <f>2222</f>
        <v>2222.0</v>
      </c>
      <c r="H22" s="25"/>
      <c r="I22" s="26" t="n">
        <f>2352</f>
        <v>2352.0</v>
      </c>
      <c r="J22" s="23"/>
      <c r="K22" s="26" t="n">
        <f>10681900</f>
        <v>1.06819E7</v>
      </c>
      <c r="L22" s="24"/>
      <c r="M22" s="26" t="n">
        <f>499440</f>
        <v>499440.0</v>
      </c>
      <c r="N22" s="25"/>
      <c r="O22" s="26" t="n">
        <f>11181340</f>
        <v>1.118134E7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 t="s">
        <v>31</v>
      </c>
      <c r="Z22" s="26" t="n">
        <f>15707</f>
        <v>15707.0</v>
      </c>
      <c r="AA22" s="24"/>
      <c r="AB22" s="26" t="n">
        <f>16731</f>
        <v>16731.0</v>
      </c>
      <c r="AC22" s="25"/>
      <c r="AD22" s="26" t="n">
        <f>32438</f>
        <v>32438.0</v>
      </c>
    </row>
    <row r="23">
      <c r="A23" s="21" t="s">
        <v>44</v>
      </c>
      <c r="B23" s="22" t="s">
        <v>27</v>
      </c>
      <c r="C23" s="22" t="s">
        <v>28</v>
      </c>
      <c r="D23" s="23"/>
      <c r="E23" s="26" t="n">
        <f>402</f>
        <v>402.0</v>
      </c>
      <c r="F23" s="24"/>
      <c r="G23" s="26" t="n">
        <f>2100</f>
        <v>2100.0</v>
      </c>
      <c r="H23" s="25"/>
      <c r="I23" s="26" t="n">
        <f>2502</f>
        <v>2502.0</v>
      </c>
      <c r="J23" s="23"/>
      <c r="K23" s="26" t="n">
        <f>121200</f>
        <v>121200.0</v>
      </c>
      <c r="L23" s="24"/>
      <c r="M23" s="26" t="n">
        <f>873300</f>
        <v>873300.0</v>
      </c>
      <c r="N23" s="25"/>
      <c r="O23" s="26" t="n">
        <f>994500</f>
        <v>994500.0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str">
        <f>"－"</f>
        <v>－</v>
      </c>
      <c r="W23" s="25"/>
      <c r="X23" s="26" t="str">
        <f>"－"</f>
        <v>－</v>
      </c>
      <c r="Y23" s="23"/>
      <c r="Z23" s="26" t="n">
        <f>16059</f>
        <v>16059.0</v>
      </c>
      <c r="AA23" s="24"/>
      <c r="AB23" s="26" t="n">
        <f>18831</f>
        <v>18831.0</v>
      </c>
      <c r="AC23" s="25"/>
      <c r="AD23" s="26" t="n">
        <f>34890</f>
        <v>34890.0</v>
      </c>
    </row>
    <row r="24">
      <c r="A24" s="21" t="s">
        <v>45</v>
      </c>
      <c r="B24" s="22" t="s">
        <v>27</v>
      </c>
      <c r="C24" s="22" t="s">
        <v>28</v>
      </c>
      <c r="D24" s="23"/>
      <c r="E24" s="26" t="n">
        <f>154</f>
        <v>154.0</v>
      </c>
      <c r="F24" s="24"/>
      <c r="G24" s="26" t="n">
        <f>6000</f>
        <v>6000.0</v>
      </c>
      <c r="H24" s="25"/>
      <c r="I24" s="26" t="n">
        <f>6154</f>
        <v>6154.0</v>
      </c>
      <c r="J24" s="23"/>
      <c r="K24" s="26" t="n">
        <f>42190</f>
        <v>42190.0</v>
      </c>
      <c r="L24" s="24"/>
      <c r="M24" s="26" t="n">
        <f>1556000</f>
        <v>1556000.0</v>
      </c>
      <c r="N24" s="25"/>
      <c r="O24" s="26" t="n">
        <f>1598190</f>
        <v>1598190.0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16073</f>
        <v>16073.0</v>
      </c>
      <c r="AA24" s="24"/>
      <c r="AB24" s="26" t="n">
        <f>20831</f>
        <v>20831.0</v>
      </c>
      <c r="AC24" s="25"/>
      <c r="AD24" s="26" t="n">
        <f>36904</f>
        <v>36904.0</v>
      </c>
    </row>
    <row r="25">
      <c r="A25" s="21" t="s">
        <v>46</v>
      </c>
      <c r="B25" s="22" t="s">
        <v>27</v>
      </c>
      <c r="C25" s="22" t="s">
        <v>28</v>
      </c>
      <c r="D25" s="23"/>
      <c r="E25" s="26" t="n">
        <f>265</f>
        <v>265.0</v>
      </c>
      <c r="F25" s="24"/>
      <c r="G25" s="26" t="str">
        <f>"－"</f>
        <v>－</v>
      </c>
      <c r="H25" s="25"/>
      <c r="I25" s="26" t="n">
        <f>265</f>
        <v>265.0</v>
      </c>
      <c r="J25" s="23"/>
      <c r="K25" s="26" t="n">
        <f>65122</f>
        <v>65122.0</v>
      </c>
      <c r="L25" s="24"/>
      <c r="M25" s="26" t="str">
        <f>"－"</f>
        <v>－</v>
      </c>
      <c r="N25" s="25"/>
      <c r="O25" s="26" t="n">
        <f>65122</f>
        <v>65122.0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str">
        <f>"－"</f>
        <v>－</v>
      </c>
      <c r="U25" s="24"/>
      <c r="V25" s="26" t="str">
        <f>"－"</f>
        <v>－</v>
      </c>
      <c r="W25" s="25"/>
      <c r="X25" s="26" t="str">
        <f>"－"</f>
        <v>－</v>
      </c>
      <c r="Y25" s="23"/>
      <c r="Z25" s="26" t="n">
        <f>16338</f>
        <v>16338.0</v>
      </c>
      <c r="AA25" s="24"/>
      <c r="AB25" s="26" t="n">
        <f>20831</f>
        <v>20831.0</v>
      </c>
      <c r="AC25" s="25"/>
      <c r="AD25" s="26" t="n">
        <f>37169</f>
        <v>37169.0</v>
      </c>
    </row>
    <row r="26">
      <c r="A26" s="21" t="s">
        <v>47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48</v>
      </c>
      <c r="B27" s="22" t="s">
        <v>27</v>
      </c>
      <c r="C27" s="22" t="s">
        <v>28</v>
      </c>
      <c r="D27" s="23"/>
      <c r="E27" s="26"/>
      <c r="F27" s="24"/>
      <c r="G27" s="26"/>
      <c r="H27" s="25"/>
      <c r="I27" s="26"/>
      <c r="J27" s="23"/>
      <c r="K27" s="26"/>
      <c r="L27" s="24"/>
      <c r="M27" s="26"/>
      <c r="N27" s="25"/>
      <c r="O27" s="26"/>
      <c r="P27" s="27"/>
      <c r="Q27" s="28"/>
      <c r="R27" s="29"/>
      <c r="S27" s="23"/>
      <c r="T27" s="26"/>
      <c r="U27" s="24"/>
      <c r="V27" s="26"/>
      <c r="W27" s="25"/>
      <c r="X27" s="26"/>
      <c r="Y27" s="23"/>
      <c r="Z27" s="26"/>
      <c r="AA27" s="24"/>
      <c r="AB27" s="26"/>
      <c r="AC27" s="25"/>
      <c r="AD27" s="26"/>
    </row>
    <row r="28">
      <c r="A28" s="21" t="s">
        <v>49</v>
      </c>
      <c r="B28" s="22" t="s">
        <v>27</v>
      </c>
      <c r="C28" s="22" t="s">
        <v>28</v>
      </c>
      <c r="D28" s="23"/>
      <c r="E28" s="26" t="n">
        <f>9</f>
        <v>9.0</v>
      </c>
      <c r="F28" s="24"/>
      <c r="G28" s="26" t="n">
        <f>6016</f>
        <v>6016.0</v>
      </c>
      <c r="H28" s="25"/>
      <c r="I28" s="26" t="n">
        <f>6025</f>
        <v>6025.0</v>
      </c>
      <c r="J28" s="23"/>
      <c r="K28" s="26" t="n">
        <f>9940</f>
        <v>9940.0</v>
      </c>
      <c r="L28" s="24"/>
      <c r="M28" s="26" t="n">
        <f>1390480</f>
        <v>1390480.0</v>
      </c>
      <c r="N28" s="25"/>
      <c r="O28" s="26" t="n">
        <f>1400420</f>
        <v>1400420.0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16347</f>
        <v>16347.0</v>
      </c>
      <c r="AA28" s="24"/>
      <c r="AB28" s="26" t="n">
        <f>22815</f>
        <v>22815.0</v>
      </c>
      <c r="AC28" s="25"/>
      <c r="AD28" s="26" t="n">
        <f>39162</f>
        <v>39162.0</v>
      </c>
    </row>
    <row r="29">
      <c r="A29" s="21" t="s">
        <v>50</v>
      </c>
      <c r="B29" s="22" t="s">
        <v>27</v>
      </c>
      <c r="C29" s="22" t="s">
        <v>28</v>
      </c>
      <c r="D29" s="23"/>
      <c r="E29" s="26" t="n">
        <f>317</f>
        <v>317.0</v>
      </c>
      <c r="F29" s="24"/>
      <c r="G29" s="26" t="n">
        <f>6130</f>
        <v>6130.0</v>
      </c>
      <c r="H29" s="25"/>
      <c r="I29" s="26" t="n">
        <f>6447</f>
        <v>6447.0</v>
      </c>
      <c r="J29" s="23"/>
      <c r="K29" s="26" t="n">
        <f>3024535</f>
        <v>3024535.0</v>
      </c>
      <c r="L29" s="24"/>
      <c r="M29" s="26" t="n">
        <f>5063000</f>
        <v>5063000.0</v>
      </c>
      <c r="N29" s="25"/>
      <c r="O29" s="26" t="n">
        <f>8087535</f>
        <v>8087535.0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16064</f>
        <v>16064.0</v>
      </c>
      <c r="AA29" s="24"/>
      <c r="AB29" s="26" t="n">
        <f>24685</f>
        <v>24685.0</v>
      </c>
      <c r="AC29" s="25"/>
      <c r="AD29" s="26" t="n">
        <f>40749</f>
        <v>40749.0</v>
      </c>
    </row>
    <row r="30">
      <c r="A30" s="21" t="s">
        <v>51</v>
      </c>
      <c r="B30" s="22" t="s">
        <v>27</v>
      </c>
      <c r="C30" s="22" t="s">
        <v>28</v>
      </c>
      <c r="D30" s="23"/>
      <c r="E30" s="26" t="n">
        <f>258</f>
        <v>258.0</v>
      </c>
      <c r="F30" s="24"/>
      <c r="G30" s="26" t="n">
        <f>8000</f>
        <v>8000.0</v>
      </c>
      <c r="H30" s="25"/>
      <c r="I30" s="26" t="n">
        <f>8258</f>
        <v>8258.0</v>
      </c>
      <c r="J30" s="23"/>
      <c r="K30" s="26" t="n">
        <f>231400</f>
        <v>231400.0</v>
      </c>
      <c r="L30" s="24"/>
      <c r="M30" s="26" t="n">
        <f>2672000</f>
        <v>2672000.0</v>
      </c>
      <c r="N30" s="25"/>
      <c r="O30" s="26" t="n">
        <f>2903400</f>
        <v>2903400.0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15872</f>
        <v>15872.0</v>
      </c>
      <c r="AA30" s="24"/>
      <c r="AB30" s="26" t="n">
        <f>30685</f>
        <v>30685.0</v>
      </c>
      <c r="AC30" s="25"/>
      <c r="AD30" s="26" t="n">
        <f>46557</f>
        <v>46557.0</v>
      </c>
    </row>
    <row r="31">
      <c r="A31" s="21" t="s">
        <v>52</v>
      </c>
      <c r="B31" s="22" t="s">
        <v>27</v>
      </c>
      <c r="C31" s="22" t="s">
        <v>28</v>
      </c>
      <c r="D31" s="23"/>
      <c r="E31" s="26"/>
      <c r="F31" s="24"/>
      <c r="G31" s="26"/>
      <c r="H31" s="25"/>
      <c r="I31" s="26"/>
      <c r="J31" s="23"/>
      <c r="K31" s="26"/>
      <c r="L31" s="24"/>
      <c r="M31" s="26"/>
      <c r="N31" s="25"/>
      <c r="O31" s="26"/>
      <c r="P31" s="27"/>
      <c r="Q31" s="28"/>
      <c r="R31" s="29"/>
      <c r="S31" s="23"/>
      <c r="T31" s="26"/>
      <c r="U31" s="24"/>
      <c r="V31" s="26"/>
      <c r="W31" s="25"/>
      <c r="X31" s="26"/>
      <c r="Y31" s="23"/>
      <c r="Z31" s="26"/>
      <c r="AA31" s="24"/>
      <c r="AB31" s="26"/>
      <c r="AC31" s="25"/>
      <c r="AD31" s="26"/>
    </row>
    <row r="32">
      <c r="A32" s="21" t="s">
        <v>53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54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55</v>
      </c>
      <c r="B34" s="22" t="s">
        <v>27</v>
      </c>
      <c r="C34" s="22" t="s">
        <v>28</v>
      </c>
      <c r="D34" s="23"/>
      <c r="E34" s="26"/>
      <c r="F34" s="24"/>
      <c r="G34" s="26"/>
      <c r="H34" s="25"/>
      <c r="I34" s="26"/>
      <c r="J34" s="23"/>
      <c r="K34" s="26"/>
      <c r="L34" s="24"/>
      <c r="M34" s="26"/>
      <c r="N34" s="25"/>
      <c r="O34" s="26"/>
      <c r="P34" s="27"/>
      <c r="Q34" s="28"/>
      <c r="R34" s="29"/>
      <c r="S34" s="23"/>
      <c r="T34" s="26"/>
      <c r="U34" s="24"/>
      <c r="V34" s="26"/>
      <c r="W34" s="25"/>
      <c r="X34" s="26"/>
      <c r="Y34" s="23"/>
      <c r="Z34" s="26"/>
      <c r="AA34" s="24"/>
      <c r="AB34" s="26"/>
      <c r="AC34" s="25"/>
      <c r="AD34" s="26"/>
    </row>
    <row r="35">
      <c r="A35" s="21" t="s">
        <v>56</v>
      </c>
      <c r="B35" s="22" t="s">
        <v>27</v>
      </c>
      <c r="C35" s="22" t="s">
        <v>28</v>
      </c>
      <c r="D35" s="23"/>
      <c r="E35" s="26" t="str">
        <f>"－"</f>
        <v>－</v>
      </c>
      <c r="F35" s="24"/>
      <c r="G35" s="26" t="str">
        <f>"－"</f>
        <v>－</v>
      </c>
      <c r="H35" s="25" t="s">
        <v>31</v>
      </c>
      <c r="I35" s="26" t="str">
        <f>"－"</f>
        <v>－</v>
      </c>
      <c r="J35" s="23"/>
      <c r="K35" s="26" t="str">
        <f>"－"</f>
        <v>－</v>
      </c>
      <c r="L35" s="24"/>
      <c r="M35" s="26" t="str">
        <f>"－"</f>
        <v>－</v>
      </c>
      <c r="N35" s="25" t="s">
        <v>31</v>
      </c>
      <c r="O35" s="26" t="str">
        <f>"－"</f>
        <v>－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15872</f>
        <v>15872.0</v>
      </c>
      <c r="AA35" s="24"/>
      <c r="AB35" s="26" t="n">
        <f>30685</f>
        <v>30685.0</v>
      </c>
      <c r="AC35" s="25"/>
      <c r="AD35" s="26" t="n">
        <f>46557</f>
        <v>46557.0</v>
      </c>
    </row>
    <row r="36">
      <c r="A36" s="21" t="s">
        <v>57</v>
      </c>
      <c r="B36" s="22" t="s">
        <v>27</v>
      </c>
      <c r="C36" s="22" t="s">
        <v>28</v>
      </c>
      <c r="D36" s="23"/>
      <c r="E36" s="26" t="n">
        <f>4113</f>
        <v>4113.0</v>
      </c>
      <c r="F36" s="24"/>
      <c r="G36" s="26" t="n">
        <f>4050</f>
        <v>4050.0</v>
      </c>
      <c r="H36" s="25"/>
      <c r="I36" s="26" t="n">
        <f>8163</f>
        <v>8163.0</v>
      </c>
      <c r="J36" s="23"/>
      <c r="K36" s="26" t="n">
        <f>13259790</f>
        <v>1.325979E7</v>
      </c>
      <c r="L36" s="24"/>
      <c r="M36" s="26" t="n">
        <f>4948000</f>
        <v>4948000.0</v>
      </c>
      <c r="N36" s="25"/>
      <c r="O36" s="26" t="n">
        <f>18207790</f>
        <v>1.820779E7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/>
      <c r="Z36" s="26" t="n">
        <f>19889</f>
        <v>19889.0</v>
      </c>
      <c r="AA36" s="24" t="s">
        <v>36</v>
      </c>
      <c r="AB36" s="26" t="n">
        <f>34735</f>
        <v>34735.0</v>
      </c>
      <c r="AC36" s="25"/>
      <c r="AD36" s="26" t="n">
        <f>54624</f>
        <v>54624.0</v>
      </c>
    </row>
    <row r="37">
      <c r="A37" s="21" t="s">
        <v>58</v>
      </c>
      <c r="B37" s="22" t="s">
        <v>27</v>
      </c>
      <c r="C37" s="22" t="s">
        <v>28</v>
      </c>
      <c r="D37" s="23"/>
      <c r="E37" s="26" t="n">
        <f>72</f>
        <v>72.0</v>
      </c>
      <c r="F37" s="24"/>
      <c r="G37" s="26" t="str">
        <f>"－"</f>
        <v>－</v>
      </c>
      <c r="H37" s="25"/>
      <c r="I37" s="26" t="n">
        <f>72</f>
        <v>72.0</v>
      </c>
      <c r="J37" s="23"/>
      <c r="K37" s="26" t="n">
        <f>108930</f>
        <v>108930.0</v>
      </c>
      <c r="L37" s="24"/>
      <c r="M37" s="26" t="str">
        <f>"－"</f>
        <v>－</v>
      </c>
      <c r="N37" s="25"/>
      <c r="O37" s="26" t="n">
        <f>108930</f>
        <v>108930.0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/>
      <c r="Z37" s="26" t="n">
        <f>19961</f>
        <v>19961.0</v>
      </c>
      <c r="AA37" s="24"/>
      <c r="AB37" s="26" t="n">
        <f>34735</f>
        <v>34735.0</v>
      </c>
      <c r="AC37" s="25" t="s">
        <v>36</v>
      </c>
      <c r="AD37" s="26" t="n">
        <f>54696</f>
        <v>54696.0</v>
      </c>
    </row>
    <row r="38">
      <c r="A38" s="21" t="s">
        <v>59</v>
      </c>
      <c r="B38" s="22" t="s">
        <v>27</v>
      </c>
      <c r="C38" s="22" t="s">
        <v>28</v>
      </c>
      <c r="D38" s="23"/>
      <c r="E38" s="26" t="n">
        <f>4000</f>
        <v>4000.0</v>
      </c>
      <c r="F38" s="24"/>
      <c r="G38" s="26" t="n">
        <f>8000</f>
        <v>8000.0</v>
      </c>
      <c r="H38" s="25"/>
      <c r="I38" s="26" t="n">
        <f>12000</f>
        <v>12000.0</v>
      </c>
      <c r="J38" s="23"/>
      <c r="K38" s="26" t="n">
        <f>1430000</f>
        <v>1430000.0</v>
      </c>
      <c r="L38" s="24"/>
      <c r="M38" s="26" t="n">
        <f>2744000</f>
        <v>2744000.0</v>
      </c>
      <c r="N38" s="25"/>
      <c r="O38" s="26" t="n">
        <f>4174000</f>
        <v>4174000.0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str">
        <f>"－"</f>
        <v>－</v>
      </c>
      <c r="U38" s="24"/>
      <c r="V38" s="26" t="str">
        <f>"－"</f>
        <v>－</v>
      </c>
      <c r="W38" s="25"/>
      <c r="X38" s="26" t="str">
        <f>"－"</f>
        <v>－</v>
      </c>
      <c r="Y38" s="23"/>
      <c r="Z38" s="26" t="n">
        <f>15961</f>
        <v>15961.0</v>
      </c>
      <c r="AA38" s="24"/>
      <c r="AB38" s="26" t="n">
        <f>26735</f>
        <v>26735.0</v>
      </c>
      <c r="AC38" s="25"/>
      <c r="AD38" s="26" t="n">
        <f>42696</f>
        <v>42696.0</v>
      </c>
    </row>
    <row r="39">
      <c r="A39" s="21" t="s">
        <v>60</v>
      </c>
      <c r="B39" s="22" t="s">
        <v>27</v>
      </c>
      <c r="C39" s="22" t="s">
        <v>28</v>
      </c>
      <c r="D39" s="23"/>
      <c r="E39" s="26" t="n">
        <f>4012</f>
        <v>4012.0</v>
      </c>
      <c r="F39" s="24"/>
      <c r="G39" s="26" t="n">
        <f>18000</f>
        <v>18000.0</v>
      </c>
      <c r="H39" s="25"/>
      <c r="I39" s="26" t="n">
        <f>22012</f>
        <v>22012.0</v>
      </c>
      <c r="J39" s="23"/>
      <c r="K39" s="26" t="n">
        <f>2053400</f>
        <v>2053400.0</v>
      </c>
      <c r="L39" s="24"/>
      <c r="M39" s="26" t="n">
        <f>6924000</f>
        <v>6924000.0</v>
      </c>
      <c r="N39" s="25"/>
      <c r="O39" s="26" t="n">
        <f>8977400</f>
        <v>8977400.0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3"/>
      <c r="T39" s="26" t="str">
        <f>"－"</f>
        <v>－</v>
      </c>
      <c r="U39" s="24"/>
      <c r="V39" s="26" t="str">
        <f>"－"</f>
        <v>－</v>
      </c>
      <c r="W39" s="25"/>
      <c r="X39" s="26" t="str">
        <f>"－"</f>
        <v>－</v>
      </c>
      <c r="Y39" s="23"/>
      <c r="Z39" s="26" t="n">
        <f>16610</f>
        <v>16610.0</v>
      </c>
      <c r="AA39" s="24"/>
      <c r="AB39" s="26" t="n">
        <f>28735</f>
        <v>28735.0</v>
      </c>
      <c r="AC39" s="25"/>
      <c r="AD39" s="26" t="n">
        <f>45345</f>
        <v>45345.0</v>
      </c>
    </row>
    <row r="40">
      <c r="A40" s="21" t="s">
        <v>61</v>
      </c>
      <c r="B40" s="22" t="s">
        <v>27</v>
      </c>
      <c r="C40" s="22" t="s">
        <v>28</v>
      </c>
      <c r="D40" s="23"/>
      <c r="E40" s="26"/>
      <c r="F40" s="24"/>
      <c r="G40" s="26"/>
      <c r="H40" s="25"/>
      <c r="I40" s="26"/>
      <c r="J40" s="23"/>
      <c r="K40" s="26"/>
      <c r="L40" s="24"/>
      <c r="M40" s="26"/>
      <c r="N40" s="25"/>
      <c r="O40" s="26"/>
      <c r="P40" s="27"/>
      <c r="Q40" s="28"/>
      <c r="R40" s="29"/>
      <c r="S40" s="23"/>
      <c r="T40" s="26"/>
      <c r="U40" s="24"/>
      <c r="V40" s="26"/>
      <c r="W40" s="25"/>
      <c r="X40" s="26"/>
      <c r="Y40" s="23"/>
      <c r="Z40" s="26"/>
      <c r="AA40" s="24"/>
      <c r="AB40" s="26"/>
      <c r="AC40" s="25"/>
      <c r="AD40" s="26"/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2020-09-04T01:52:43Z</dcterms:modified>
</cp:coreProperties>
</file>