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<sst xmlns="http://schemas.openxmlformats.org/spreadsheetml/2006/main" count="173" uniqueCount="61">
  <si>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</si>
  <si>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</si>
  <si>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</si>
  <si>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</si>
  <si>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</si>
  <si>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</si>
  <si>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</si>
  <si>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</si>
  <si>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</si>
  <si>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</si>
  <si>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</si>
  <si>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</si>
  <si>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</si>
  <si>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</si>
  <si>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</si>
  <si>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</si>
  <si>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</si>
  <si>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</si>
  <si>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</si>
  <si>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</si>
  <si>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</si>
  <si>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</si>
  <si>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</si>
  <si>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</si>
  <si>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</si>
  <si>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</si>
  <si>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10.1</t>
  </si>
  <si>
    <t>長期国債先物オプション</t>
  </si>
  <si>
    <t>Options on 10-year JGB Futures</t>
  </si>
  <si>
    <t>◎</t>
  </si>
  <si>
    <t>2</t>
  </si>
  <si>
    <t>3</t>
  </si>
  <si>
    <t>4</t>
  </si>
  <si>
    <t>5</t>
  </si>
  <si>
    <t>6</t>
  </si>
  <si>
    <t>●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</si>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</sst>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1525</f>
        <v>1525.0</v>
      </c>
      <c r="F10" s="24"/>
      <c r="G10" s="26" t="n">
        <f>826</f>
        <v>826.0</v>
      </c>
      <c r="H10" s="25" t="s">
        <v>29</v>
      </c>
      <c r="I10" s="26" t="n">
        <f>2351</f>
        <v>2351.0</v>
      </c>
      <c r="J10" s="23"/>
      <c r="K10" s="26" t="n">
        <f>108735000</f>
        <v>1.08735E8</v>
      </c>
      <c r="L10" s="24" t="s">
        <v>29</v>
      </c>
      <c r="M10" s="26" t="n">
        <f>100440000</f>
        <v>1.0044E8</v>
      </c>
      <c r="N10" s="25" t="s">
        <v>29</v>
      </c>
      <c r="O10" s="26" t="n">
        <f>209175000</f>
        <v>2.09175E8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120</f>
        <v>120.0</v>
      </c>
      <c r="U10" s="24" t="s">
        <v>29</v>
      </c>
      <c r="V10" s="26" t="n">
        <f>100</f>
        <v>100.0</v>
      </c>
      <c r="W10" s="25"/>
      <c r="X10" s="26" t="n">
        <f>220</f>
        <v>220.0</v>
      </c>
      <c r="Y10" s="23"/>
      <c r="Z10" s="26" t="n">
        <f>2240</f>
        <v>2240.0</v>
      </c>
      <c r="AA10" s="24"/>
      <c r="AB10" s="26" t="n">
        <f>807</f>
        <v>807.0</v>
      </c>
      <c r="AC10" s="25"/>
      <c r="AD10" s="26" t="n">
        <f>3047</f>
        <v>3047.0</v>
      </c>
    </row>
    <row r="11">
      <c r="A11" s="21" t="s">
        <v>30</v>
      </c>
      <c r="B11" s="22" t="s">
        <v>27</v>
      </c>
      <c r="C11" s="22" t="s">
        <v>28</v>
      </c>
      <c r="D11" s="23"/>
      <c r="E11" s="26"/>
      <c r="F11" s="24"/>
      <c r="G11" s="26"/>
      <c r="H11" s="25"/>
      <c r="I11" s="26"/>
      <c r="J11" s="23"/>
      <c r="K11" s="26"/>
      <c r="L11" s="24"/>
      <c r="M11" s="26"/>
      <c r="N11" s="25"/>
      <c r="O11" s="26"/>
      <c r="P11" s="27"/>
      <c r="Q11" s="28"/>
      <c r="R11" s="29"/>
      <c r="S11" s="23"/>
      <c r="T11" s="26"/>
      <c r="U11" s="24"/>
      <c r="V11" s="26"/>
      <c r="W11" s="25"/>
      <c r="X11" s="26"/>
      <c r="Y11" s="23"/>
      <c r="Z11" s="26"/>
      <c r="AA11" s="24"/>
      <c r="AB11" s="26"/>
      <c r="AC11" s="25"/>
      <c r="AD11" s="26"/>
    </row>
    <row r="12">
      <c r="A12" s="21" t="s">
        <v>31</v>
      </c>
      <c r="B12" s="22" t="s">
        <v>27</v>
      </c>
      <c r="C12" s="22" t="s">
        <v>28</v>
      </c>
      <c r="D12" s="23"/>
      <c r="E12" s="26"/>
      <c r="F12" s="24"/>
      <c r="G12" s="26"/>
      <c r="H12" s="25"/>
      <c r="I12" s="26"/>
      <c r="J12" s="23"/>
      <c r="K12" s="26"/>
      <c r="L12" s="24"/>
      <c r="M12" s="26"/>
      <c r="N12" s="25"/>
      <c r="O12" s="26"/>
      <c r="P12" s="27"/>
      <c r="Q12" s="28"/>
      <c r="R12" s="29"/>
      <c r="S12" s="23"/>
      <c r="T12" s="26"/>
      <c r="U12" s="24"/>
      <c r="V12" s="26"/>
      <c r="W12" s="25"/>
      <c r="X12" s="26"/>
      <c r="Y12" s="23"/>
      <c r="Z12" s="26"/>
      <c r="AA12" s="24"/>
      <c r="AB12" s="26"/>
      <c r="AC12" s="25"/>
      <c r="AD12" s="26"/>
    </row>
    <row r="13">
      <c r="A13" s="21" t="s">
        <v>32</v>
      </c>
      <c r="B13" s="22" t="s">
        <v>27</v>
      </c>
      <c r="C13" s="22" t="s">
        <v>28</v>
      </c>
      <c r="D13" s="23"/>
      <c r="E13" s="26" t="n">
        <f>313</f>
        <v>313.0</v>
      </c>
      <c r="F13" s="24"/>
      <c r="G13" s="26" t="n">
        <f>485</f>
        <v>485.0</v>
      </c>
      <c r="H13" s="25"/>
      <c r="I13" s="26" t="n">
        <f>798</f>
        <v>798.0</v>
      </c>
      <c r="J13" s="23"/>
      <c r="K13" s="26" t="n">
        <f>45550000</f>
        <v>4.555E7</v>
      </c>
      <c r="L13" s="24"/>
      <c r="M13" s="26" t="n">
        <f>47385000</f>
        <v>4.7385E7</v>
      </c>
      <c r="N13" s="25"/>
      <c r="O13" s="26" t="n">
        <f>92935000</f>
        <v>9.2935E7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n">
        <f>6</f>
        <v>6.0</v>
      </c>
      <c r="U13" s="24"/>
      <c r="V13" s="26" t="n">
        <f>2</f>
        <v>2.0</v>
      </c>
      <c r="W13" s="25"/>
      <c r="X13" s="26" t="n">
        <f>8</f>
        <v>8.0</v>
      </c>
      <c r="Y13" s="23"/>
      <c r="Z13" s="26" t="n">
        <f>2419</f>
        <v>2419.0</v>
      </c>
      <c r="AA13" s="24"/>
      <c r="AB13" s="26" t="n">
        <f>1181</f>
        <v>1181.0</v>
      </c>
      <c r="AC13" s="25"/>
      <c r="AD13" s="26" t="n">
        <f>3600</f>
        <v>3600.0</v>
      </c>
    </row>
    <row r="14">
      <c r="A14" s="21" t="s">
        <v>33</v>
      </c>
      <c r="B14" s="22" t="s">
        <v>27</v>
      </c>
      <c r="C14" s="22" t="s">
        <v>28</v>
      </c>
      <c r="D14" s="23"/>
      <c r="E14" s="26" t="n">
        <f>259</f>
        <v>259.0</v>
      </c>
      <c r="F14" s="24"/>
      <c r="G14" s="26" t="n">
        <f>745</f>
        <v>745.0</v>
      </c>
      <c r="H14" s="25"/>
      <c r="I14" s="26" t="n">
        <f>1004</f>
        <v>1004.0</v>
      </c>
      <c r="J14" s="23"/>
      <c r="K14" s="26" t="n">
        <f>39395000</f>
        <v>3.9395E7</v>
      </c>
      <c r="L14" s="24"/>
      <c r="M14" s="26" t="n">
        <f>65150000</f>
        <v>6.515E7</v>
      </c>
      <c r="N14" s="25"/>
      <c r="O14" s="26" t="n">
        <f>104545000</f>
        <v>1.04545E8</v>
      </c>
      <c r="P14" s="27" t="str">
        <f>"－"</f>
        <v>－</v>
      </c>
      <c r="Q14" s="28" t="str">
        <f>"－"</f>
        <v>－</v>
      </c>
      <c r="R14" s="29" t="str">
        <f>"－"</f>
        <v>－</v>
      </c>
      <c r="S14" s="23"/>
      <c r="T14" s="26" t="n">
        <f>5</f>
        <v>5.0</v>
      </c>
      <c r="U14" s="24"/>
      <c r="V14" s="26" t="n">
        <f>45</f>
        <v>45.0</v>
      </c>
      <c r="W14" s="25"/>
      <c r="X14" s="26" t="n">
        <f>50</f>
        <v>50.0</v>
      </c>
      <c r="Y14" s="23"/>
      <c r="Z14" s="26" t="n">
        <f>2513</f>
        <v>2513.0</v>
      </c>
      <c r="AA14" s="24"/>
      <c r="AB14" s="26" t="n">
        <f>1715</f>
        <v>1715.0</v>
      </c>
      <c r="AC14" s="25"/>
      <c r="AD14" s="26" t="n">
        <f>4228</f>
        <v>4228.0</v>
      </c>
    </row>
    <row r="15">
      <c r="A15" s="21" t="s">
        <v>34</v>
      </c>
      <c r="B15" s="22" t="s">
        <v>27</v>
      </c>
      <c r="C15" s="22" t="s">
        <v>28</v>
      </c>
      <c r="D15" s="23"/>
      <c r="E15" s="26" t="n">
        <f>1043</f>
        <v>1043.0</v>
      </c>
      <c r="F15" s="24" t="s">
        <v>29</v>
      </c>
      <c r="G15" s="26" t="n">
        <f>926</f>
        <v>926.0</v>
      </c>
      <c r="H15" s="25"/>
      <c r="I15" s="26" t="n">
        <f>1969</f>
        <v>1969.0</v>
      </c>
      <c r="J15" s="23"/>
      <c r="K15" s="26" t="n">
        <f>112770000</f>
        <v>1.1277E8</v>
      </c>
      <c r="L15" s="24"/>
      <c r="M15" s="26" t="n">
        <f>79760000</f>
        <v>7.976E7</v>
      </c>
      <c r="N15" s="25"/>
      <c r="O15" s="26" t="n">
        <f>192530000</f>
        <v>1.9253E8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3"/>
      <c r="T15" s="26" t="n">
        <f>540</f>
        <v>540.0</v>
      </c>
      <c r="U15" s="24" t="s">
        <v>35</v>
      </c>
      <c r="V15" s="26" t="str">
        <f>"－"</f>
        <v>－</v>
      </c>
      <c r="W15" s="25"/>
      <c r="X15" s="26" t="n">
        <f>540</f>
        <v>540.0</v>
      </c>
      <c r="Y15" s="23"/>
      <c r="Z15" s="26" t="n">
        <f>2878</f>
        <v>2878.0</v>
      </c>
      <c r="AA15" s="24"/>
      <c r="AB15" s="26" t="n">
        <f>2214</f>
        <v>2214.0</v>
      </c>
      <c r="AC15" s="25"/>
      <c r="AD15" s="26" t="n">
        <f>5092</f>
        <v>5092.0</v>
      </c>
    </row>
    <row r="16">
      <c r="A16" s="21" t="s">
        <v>36</v>
      </c>
      <c r="B16" s="22" t="s">
        <v>27</v>
      </c>
      <c r="C16" s="22" t="s">
        <v>28</v>
      </c>
      <c r="D16" s="23"/>
      <c r="E16" s="26" t="n">
        <f>269</f>
        <v>269.0</v>
      </c>
      <c r="F16" s="24"/>
      <c r="G16" s="26" t="n">
        <f>334</f>
        <v>334.0</v>
      </c>
      <c r="H16" s="25"/>
      <c r="I16" s="26" t="n">
        <f>603</f>
        <v>603.0</v>
      </c>
      <c r="J16" s="23"/>
      <c r="K16" s="26" t="n">
        <f>28770000</f>
        <v>2.877E7</v>
      </c>
      <c r="L16" s="24"/>
      <c r="M16" s="26" t="n">
        <f>25830000</f>
        <v>2.583E7</v>
      </c>
      <c r="N16" s="25"/>
      <c r="O16" s="26" t="n">
        <f>54600000</f>
        <v>5.46E7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200</f>
        <v>200.0</v>
      </c>
      <c r="U16" s="24"/>
      <c r="V16" s="26" t="n">
        <f>30</f>
        <v>30.0</v>
      </c>
      <c r="W16" s="25"/>
      <c r="X16" s="26" t="n">
        <f>230</f>
        <v>230.0</v>
      </c>
      <c r="Y16" s="23"/>
      <c r="Z16" s="26" t="n">
        <f>2877</f>
        <v>2877.0</v>
      </c>
      <c r="AA16" s="24"/>
      <c r="AB16" s="26" t="n">
        <f>2326</f>
        <v>2326.0</v>
      </c>
      <c r="AC16" s="25"/>
      <c r="AD16" s="26" t="n">
        <f>5203</f>
        <v>5203.0</v>
      </c>
    </row>
    <row r="17">
      <c r="A17" s="21" t="s">
        <v>37</v>
      </c>
      <c r="B17" s="22" t="s">
        <v>27</v>
      </c>
      <c r="C17" s="22" t="s">
        <v>28</v>
      </c>
      <c r="D17" s="23" t="s">
        <v>29</v>
      </c>
      <c r="E17" s="26" t="n">
        <f>1583</f>
        <v>1583.0</v>
      </c>
      <c r="F17" s="24"/>
      <c r="G17" s="26" t="n">
        <f>295</f>
        <v>295.0</v>
      </c>
      <c r="H17" s="25"/>
      <c r="I17" s="26" t="n">
        <f>1878</f>
        <v>1878.0</v>
      </c>
      <c r="J17" s="23" t="s">
        <v>29</v>
      </c>
      <c r="K17" s="26" t="n">
        <f>167110000</f>
        <v>1.6711E8</v>
      </c>
      <c r="L17" s="24"/>
      <c r="M17" s="26" t="n">
        <f>24760000</f>
        <v>2.476E7</v>
      </c>
      <c r="N17" s="25"/>
      <c r="O17" s="26" t="n">
        <f>191870000</f>
        <v>1.9187E8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 t="s">
        <v>29</v>
      </c>
      <c r="T17" s="26" t="n">
        <f>771</f>
        <v>771.0</v>
      </c>
      <c r="U17" s="24"/>
      <c r="V17" s="26" t="n">
        <f>43</f>
        <v>43.0</v>
      </c>
      <c r="W17" s="25" t="s">
        <v>29</v>
      </c>
      <c r="X17" s="26" t="n">
        <f>814</f>
        <v>814.0</v>
      </c>
      <c r="Y17" s="23"/>
      <c r="Z17" s="26" t="n">
        <f>3483</f>
        <v>3483.0</v>
      </c>
      <c r="AA17" s="24"/>
      <c r="AB17" s="26" t="n">
        <f>2389</f>
        <v>2389.0</v>
      </c>
      <c r="AC17" s="25"/>
      <c r="AD17" s="26" t="n">
        <f>5872</f>
        <v>5872.0</v>
      </c>
    </row>
    <row r="18">
      <c r="A18" s="21" t="s">
        <v>38</v>
      </c>
      <c r="B18" s="22" t="s">
        <v>27</v>
      </c>
      <c r="C18" s="22" t="s">
        <v>28</v>
      </c>
      <c r="D18" s="23"/>
      <c r="E18" s="26"/>
      <c r="F18" s="24"/>
      <c r="G18" s="26"/>
      <c r="H18" s="25"/>
      <c r="I18" s="26"/>
      <c r="J18" s="23"/>
      <c r="K18" s="26"/>
      <c r="L18" s="24"/>
      <c r="M18" s="26"/>
      <c r="N18" s="25"/>
      <c r="O18" s="26"/>
      <c r="P18" s="27"/>
      <c r="Q18" s="28"/>
      <c r="R18" s="29"/>
      <c r="S18" s="23"/>
      <c r="T18" s="26"/>
      <c r="U18" s="24"/>
      <c r="V18" s="26"/>
      <c r="W18" s="25"/>
      <c r="X18" s="26"/>
      <c r="Y18" s="23"/>
      <c r="Z18" s="26"/>
      <c r="AA18" s="24"/>
      <c r="AB18" s="26"/>
      <c r="AC18" s="25"/>
      <c r="AD18" s="26"/>
    </row>
    <row r="19">
      <c r="A19" s="21" t="s">
        <v>39</v>
      </c>
      <c r="B19" s="22" t="s">
        <v>27</v>
      </c>
      <c r="C19" s="22" t="s">
        <v>28</v>
      </c>
      <c r="D19" s="23"/>
      <c r="E19" s="26"/>
      <c r="F19" s="24"/>
      <c r="G19" s="26"/>
      <c r="H19" s="25"/>
      <c r="I19" s="26"/>
      <c r="J19" s="23"/>
      <c r="K19" s="26"/>
      <c r="L19" s="24"/>
      <c r="M19" s="26"/>
      <c r="N19" s="25"/>
      <c r="O19" s="26"/>
      <c r="P19" s="27"/>
      <c r="Q19" s="28"/>
      <c r="R19" s="29"/>
      <c r="S19" s="23"/>
      <c r="T19" s="26"/>
      <c r="U19" s="24"/>
      <c r="V19" s="26"/>
      <c r="W19" s="25"/>
      <c r="X19" s="26"/>
      <c r="Y19" s="23"/>
      <c r="Z19" s="26"/>
      <c r="AA19" s="24"/>
      <c r="AB19" s="26"/>
      <c r="AC19" s="25"/>
      <c r="AD19" s="26"/>
    </row>
    <row r="20">
      <c r="A20" s="21" t="s">
        <v>40</v>
      </c>
      <c r="B20" s="22" t="s">
        <v>27</v>
      </c>
      <c r="C20" s="22" t="s">
        <v>28</v>
      </c>
      <c r="D20" s="23"/>
      <c r="E20" s="26" t="n">
        <f>332</f>
        <v>332.0</v>
      </c>
      <c r="F20" s="24"/>
      <c r="G20" s="26" t="n">
        <f>453</f>
        <v>453.0</v>
      </c>
      <c r="H20" s="25"/>
      <c r="I20" s="26" t="n">
        <f>785</f>
        <v>785.0</v>
      </c>
      <c r="J20" s="23"/>
      <c r="K20" s="26" t="n">
        <f>21750000</f>
        <v>2.175E7</v>
      </c>
      <c r="L20" s="24"/>
      <c r="M20" s="26" t="n">
        <f>29680000</f>
        <v>2.968E7</v>
      </c>
      <c r="N20" s="25"/>
      <c r="O20" s="26" t="n">
        <f>51430000</f>
        <v>5.143E7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79</f>
        <v>79.0</v>
      </c>
      <c r="U20" s="24"/>
      <c r="V20" s="26" t="str">
        <f>"－"</f>
        <v>－</v>
      </c>
      <c r="W20" s="25"/>
      <c r="X20" s="26" t="n">
        <f>79</f>
        <v>79.0</v>
      </c>
      <c r="Y20" s="23"/>
      <c r="Z20" s="26" t="n">
        <f>3632</f>
        <v>3632.0</v>
      </c>
      <c r="AA20" s="24"/>
      <c r="AB20" s="26" t="n">
        <f>2468</f>
        <v>2468.0</v>
      </c>
      <c r="AC20" s="25"/>
      <c r="AD20" s="26" t="n">
        <f>6100</f>
        <v>6100.0</v>
      </c>
    </row>
    <row r="21">
      <c r="A21" s="21" t="s">
        <v>41</v>
      </c>
      <c r="B21" s="22" t="s">
        <v>27</v>
      </c>
      <c r="C21" s="22" t="s">
        <v>28</v>
      </c>
      <c r="D21" s="23"/>
      <c r="E21" s="26" t="n">
        <f>274</f>
        <v>274.0</v>
      </c>
      <c r="F21" s="24"/>
      <c r="G21" s="26" t="n">
        <f>126</f>
        <v>126.0</v>
      </c>
      <c r="H21" s="25"/>
      <c r="I21" s="26" t="n">
        <f>400</f>
        <v>400.0</v>
      </c>
      <c r="J21" s="23"/>
      <c r="K21" s="26" t="n">
        <f>38730000</f>
        <v>3.873E7</v>
      </c>
      <c r="L21" s="24"/>
      <c r="M21" s="26" t="n">
        <f>8980000</f>
        <v>8980000.0</v>
      </c>
      <c r="N21" s="25"/>
      <c r="O21" s="26" t="n">
        <f>47710000</f>
        <v>4.771E7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3"/>
      <c r="T21" s="26" t="n">
        <f>75</f>
        <v>75.0</v>
      </c>
      <c r="U21" s="24"/>
      <c r="V21" s="26" t="n">
        <f>10</f>
        <v>10.0</v>
      </c>
      <c r="W21" s="25"/>
      <c r="X21" s="26" t="n">
        <f>85</f>
        <v>85.0</v>
      </c>
      <c r="Y21" s="23"/>
      <c r="Z21" s="26" t="n">
        <f>3757</f>
        <v>3757.0</v>
      </c>
      <c r="AA21" s="24"/>
      <c r="AB21" s="26" t="n">
        <f>2486</f>
        <v>2486.0</v>
      </c>
      <c r="AC21" s="25"/>
      <c r="AD21" s="26" t="n">
        <f>6243</f>
        <v>6243.0</v>
      </c>
    </row>
    <row r="22">
      <c r="A22" s="21" t="s">
        <v>42</v>
      </c>
      <c r="B22" s="22" t="s">
        <v>27</v>
      </c>
      <c r="C22" s="22" t="s">
        <v>28</v>
      </c>
      <c r="D22" s="23"/>
      <c r="E22" s="26" t="n">
        <f>170</f>
        <v>170.0</v>
      </c>
      <c r="F22" s="24"/>
      <c r="G22" s="26" t="n">
        <f>246</f>
        <v>246.0</v>
      </c>
      <c r="H22" s="25"/>
      <c r="I22" s="26" t="n">
        <f>416</f>
        <v>416.0</v>
      </c>
      <c r="J22" s="23"/>
      <c r="K22" s="26" t="n">
        <f>20750000</f>
        <v>2.075E7</v>
      </c>
      <c r="L22" s="24"/>
      <c r="M22" s="26" t="n">
        <f>24750000</f>
        <v>2.475E7</v>
      </c>
      <c r="N22" s="25"/>
      <c r="O22" s="26" t="n">
        <f>45500000</f>
        <v>4.55E7</v>
      </c>
      <c r="P22" s="27" t="str">
        <f>"－"</f>
        <v>－</v>
      </c>
      <c r="Q22" s="28" t="str">
        <f>"－"</f>
        <v>－</v>
      </c>
      <c r="R22" s="29" t="str">
        <f>"－"</f>
        <v>－</v>
      </c>
      <c r="S22" s="23"/>
      <c r="T22" s="26" t="n">
        <f>105</f>
        <v>105.0</v>
      </c>
      <c r="U22" s="24"/>
      <c r="V22" s="26" t="n">
        <f>10</f>
        <v>10.0</v>
      </c>
      <c r="W22" s="25"/>
      <c r="X22" s="26" t="n">
        <f>115</f>
        <v>115.0</v>
      </c>
      <c r="Y22" s="23"/>
      <c r="Z22" s="26" t="n">
        <f>3802</f>
        <v>3802.0</v>
      </c>
      <c r="AA22" s="24"/>
      <c r="AB22" s="26" t="n">
        <f>2650</f>
        <v>2650.0</v>
      </c>
      <c r="AC22" s="25"/>
      <c r="AD22" s="26" t="n">
        <f>6452</f>
        <v>6452.0</v>
      </c>
    </row>
    <row r="23">
      <c r="A23" s="21" t="s">
        <v>43</v>
      </c>
      <c r="B23" s="22" t="s">
        <v>27</v>
      </c>
      <c r="C23" s="22" t="s">
        <v>28</v>
      </c>
      <c r="D23" s="23"/>
      <c r="E23" s="26" t="n">
        <f>573</f>
        <v>573.0</v>
      </c>
      <c r="F23" s="24"/>
      <c r="G23" s="26" t="n">
        <f>194</f>
        <v>194.0</v>
      </c>
      <c r="H23" s="25"/>
      <c r="I23" s="26" t="n">
        <f>767</f>
        <v>767.0</v>
      </c>
      <c r="J23" s="23"/>
      <c r="K23" s="26" t="n">
        <f>41120000</f>
        <v>4.112E7</v>
      </c>
      <c r="L23" s="24"/>
      <c r="M23" s="26" t="n">
        <f>8220000</f>
        <v>8220000.0</v>
      </c>
      <c r="N23" s="25"/>
      <c r="O23" s="26" t="n">
        <f>49340000</f>
        <v>4.934E7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n">
        <f>140</f>
        <v>140.0</v>
      </c>
      <c r="U23" s="24"/>
      <c r="V23" s="26" t="str">
        <f>"－"</f>
        <v>－</v>
      </c>
      <c r="W23" s="25"/>
      <c r="X23" s="26" t="n">
        <f>140</f>
        <v>140.0</v>
      </c>
      <c r="Y23" s="23"/>
      <c r="Z23" s="26" t="n">
        <f>3725</f>
        <v>3725.0</v>
      </c>
      <c r="AA23" s="24"/>
      <c r="AB23" s="26" t="n">
        <f>2657</f>
        <v>2657.0</v>
      </c>
      <c r="AC23" s="25"/>
      <c r="AD23" s="26" t="n">
        <f>6382</f>
        <v>6382.0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257</f>
        <v>257.0</v>
      </c>
      <c r="F24" s="24"/>
      <c r="G24" s="26" t="n">
        <f>484</f>
        <v>484.0</v>
      </c>
      <c r="H24" s="25"/>
      <c r="I24" s="26" t="n">
        <f>741</f>
        <v>741.0</v>
      </c>
      <c r="J24" s="23"/>
      <c r="K24" s="26" t="n">
        <f>17460000</f>
        <v>1.746E7</v>
      </c>
      <c r="L24" s="24"/>
      <c r="M24" s="26" t="n">
        <f>41040000</f>
        <v>4.104E7</v>
      </c>
      <c r="N24" s="25"/>
      <c r="O24" s="26" t="n">
        <f>58500000</f>
        <v>5.85E7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 t="s">
        <v>35</v>
      </c>
      <c r="T24" s="26" t="str">
        <f>"－"</f>
        <v>－</v>
      </c>
      <c r="U24" s="24"/>
      <c r="V24" s="26" t="str">
        <f>"－"</f>
        <v>－</v>
      </c>
      <c r="W24" s="25" t="s">
        <v>35</v>
      </c>
      <c r="X24" s="26" t="str">
        <f>"－"</f>
        <v>－</v>
      </c>
      <c r="Y24" s="23"/>
      <c r="Z24" s="26" t="n">
        <f>3851</f>
        <v>3851.0</v>
      </c>
      <c r="AA24" s="24"/>
      <c r="AB24" s="26" t="n">
        <f>2528</f>
        <v>2528.0</v>
      </c>
      <c r="AC24" s="25"/>
      <c r="AD24" s="26" t="n">
        <f>6379</f>
        <v>6379.0</v>
      </c>
    </row>
    <row r="25">
      <c r="A25" s="21" t="s">
        <v>45</v>
      </c>
      <c r="B25" s="22" t="s">
        <v>27</v>
      </c>
      <c r="C25" s="22" t="s">
        <v>28</v>
      </c>
      <c r="D25" s="23"/>
      <c r="E25" s="26"/>
      <c r="F25" s="24"/>
      <c r="G25" s="26"/>
      <c r="H25" s="25"/>
      <c r="I25" s="26"/>
      <c r="J25" s="23"/>
      <c r="K25" s="26"/>
      <c r="L25" s="24"/>
      <c r="M25" s="26"/>
      <c r="N25" s="25"/>
      <c r="O25" s="26"/>
      <c r="P25" s="27"/>
      <c r="Q25" s="28"/>
      <c r="R25" s="29"/>
      <c r="S25" s="23"/>
      <c r="T25" s="26"/>
      <c r="U25" s="24"/>
      <c r="V25" s="26"/>
      <c r="W25" s="25"/>
      <c r="X25" s="26"/>
      <c r="Y25" s="23"/>
      <c r="Z25" s="26"/>
      <c r="AA25" s="24"/>
      <c r="AB25" s="26"/>
      <c r="AC25" s="25"/>
      <c r="AD25" s="26"/>
    </row>
    <row r="26">
      <c r="A26" s="21" t="s">
        <v>46</v>
      </c>
      <c r="B26" s="22" t="s">
        <v>27</v>
      </c>
      <c r="C26" s="22" t="s">
        <v>28</v>
      </c>
      <c r="D26" s="23"/>
      <c r="E26" s="26"/>
      <c r="F26" s="24"/>
      <c r="G26" s="26"/>
      <c r="H26" s="25"/>
      <c r="I26" s="26"/>
      <c r="J26" s="23"/>
      <c r="K26" s="26"/>
      <c r="L26" s="24"/>
      <c r="M26" s="26"/>
      <c r="N26" s="25"/>
      <c r="O26" s="26"/>
      <c r="P26" s="27"/>
      <c r="Q26" s="28"/>
      <c r="R26" s="29"/>
      <c r="S26" s="23"/>
      <c r="T26" s="26"/>
      <c r="U26" s="24"/>
      <c r="V26" s="26"/>
      <c r="W26" s="25"/>
      <c r="X26" s="26"/>
      <c r="Y26" s="23"/>
      <c r="Z26" s="26"/>
      <c r="AA26" s="24"/>
      <c r="AB26" s="26"/>
      <c r="AC26" s="25"/>
      <c r="AD26" s="26"/>
    </row>
    <row r="27">
      <c r="A27" s="21" t="s">
        <v>47</v>
      </c>
      <c r="B27" s="22" t="s">
        <v>27</v>
      </c>
      <c r="C27" s="22" t="s">
        <v>28</v>
      </c>
      <c r="D27" s="23"/>
      <c r="E27" s="26" t="n">
        <f>335</f>
        <v>335.0</v>
      </c>
      <c r="F27" s="24"/>
      <c r="G27" s="26" t="n">
        <f>149</f>
        <v>149.0</v>
      </c>
      <c r="H27" s="25"/>
      <c r="I27" s="26" t="n">
        <f>484</f>
        <v>484.0</v>
      </c>
      <c r="J27" s="23"/>
      <c r="K27" s="26" t="n">
        <f>25640000</f>
        <v>2.564E7</v>
      </c>
      <c r="L27" s="24"/>
      <c r="M27" s="26" t="n">
        <f>6100000</f>
        <v>6100000.0</v>
      </c>
      <c r="N27" s="25"/>
      <c r="O27" s="26" t="n">
        <f>31740000</f>
        <v>3.174E7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128</f>
        <v>128.0</v>
      </c>
      <c r="U27" s="24"/>
      <c r="V27" s="26" t="n">
        <f>10</f>
        <v>10.0</v>
      </c>
      <c r="W27" s="25"/>
      <c r="X27" s="26" t="n">
        <f>138</f>
        <v>138.0</v>
      </c>
      <c r="Y27" s="23"/>
      <c r="Z27" s="26" t="n">
        <f>4023</f>
        <v>4023.0</v>
      </c>
      <c r="AA27" s="24"/>
      <c r="AB27" s="26" t="n">
        <f>2554</f>
        <v>2554.0</v>
      </c>
      <c r="AC27" s="25"/>
      <c r="AD27" s="26" t="n">
        <f>6577</f>
        <v>6577.0</v>
      </c>
    </row>
    <row r="28">
      <c r="A28" s="21" t="s">
        <v>48</v>
      </c>
      <c r="B28" s="22" t="s">
        <v>27</v>
      </c>
      <c r="C28" s="22" t="s">
        <v>28</v>
      </c>
      <c r="D28" s="23"/>
      <c r="E28" s="26" t="n">
        <f>475</f>
        <v>475.0</v>
      </c>
      <c r="F28" s="24"/>
      <c r="G28" s="26" t="n">
        <f>134</f>
        <v>134.0</v>
      </c>
      <c r="H28" s="25"/>
      <c r="I28" s="26" t="n">
        <f>609</f>
        <v>609.0</v>
      </c>
      <c r="J28" s="23"/>
      <c r="K28" s="26" t="n">
        <f>27100000</f>
        <v>2.71E7</v>
      </c>
      <c r="L28" s="24"/>
      <c r="M28" s="26" t="n">
        <f>6950000</f>
        <v>6950000.0</v>
      </c>
      <c r="N28" s="25"/>
      <c r="O28" s="26" t="n">
        <f>34050000</f>
        <v>3.405E7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3"/>
      <c r="T28" s="26" t="str">
        <f>"－"</f>
        <v>－</v>
      </c>
      <c r="U28" s="24"/>
      <c r="V28" s="26" t="str">
        <f>"－"</f>
        <v>－</v>
      </c>
      <c r="W28" s="25"/>
      <c r="X28" s="26" t="str">
        <f>"－"</f>
        <v>－</v>
      </c>
      <c r="Y28" s="23"/>
      <c r="Z28" s="26" t="n">
        <f>4020</f>
        <v>4020.0</v>
      </c>
      <c r="AA28" s="24"/>
      <c r="AB28" s="26" t="n">
        <f>2605</f>
        <v>2605.0</v>
      </c>
      <c r="AC28" s="25"/>
      <c r="AD28" s="26" t="n">
        <f>6625</f>
        <v>6625.0</v>
      </c>
    </row>
    <row r="29">
      <c r="A29" s="21" t="s">
        <v>49</v>
      </c>
      <c r="B29" s="22" t="s">
        <v>27</v>
      </c>
      <c r="C29" s="22" t="s">
        <v>28</v>
      </c>
      <c r="D29" s="23"/>
      <c r="E29" s="26" t="n">
        <f>436</f>
        <v>436.0</v>
      </c>
      <c r="F29" s="24"/>
      <c r="G29" s="26" t="n">
        <f>527</f>
        <v>527.0</v>
      </c>
      <c r="H29" s="25"/>
      <c r="I29" s="26" t="n">
        <f>963</f>
        <v>963.0</v>
      </c>
      <c r="J29" s="23"/>
      <c r="K29" s="26" t="n">
        <f>27450000</f>
        <v>2.745E7</v>
      </c>
      <c r="L29" s="24"/>
      <c r="M29" s="26" t="n">
        <f>21380000</f>
        <v>2.138E7</v>
      </c>
      <c r="N29" s="25"/>
      <c r="O29" s="26" t="n">
        <f>48830000</f>
        <v>4.883E7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3"/>
      <c r="T29" s="26" t="n">
        <f>50</f>
        <v>50.0</v>
      </c>
      <c r="U29" s="24"/>
      <c r="V29" s="26" t="str">
        <f>"－"</f>
        <v>－</v>
      </c>
      <c r="W29" s="25"/>
      <c r="X29" s="26" t="n">
        <f>50</f>
        <v>50.0</v>
      </c>
      <c r="Y29" s="23"/>
      <c r="Z29" s="26" t="n">
        <f>4126</f>
        <v>4126.0</v>
      </c>
      <c r="AA29" s="24"/>
      <c r="AB29" s="26" t="n">
        <f>2984</f>
        <v>2984.0</v>
      </c>
      <c r="AC29" s="25"/>
      <c r="AD29" s="26" t="n">
        <f>7110</f>
        <v>7110.0</v>
      </c>
    </row>
    <row r="30">
      <c r="A30" s="21" t="s">
        <v>50</v>
      </c>
      <c r="B30" s="22" t="s">
        <v>27</v>
      </c>
      <c r="C30" s="22" t="s">
        <v>28</v>
      </c>
      <c r="D30" s="23"/>
      <c r="E30" s="26" t="n">
        <f>527</f>
        <v>527.0</v>
      </c>
      <c r="F30" s="24"/>
      <c r="G30" s="26" t="n">
        <f>145</f>
        <v>145.0</v>
      </c>
      <c r="H30" s="25"/>
      <c r="I30" s="26" t="n">
        <f>672</f>
        <v>672.0</v>
      </c>
      <c r="J30" s="23"/>
      <c r="K30" s="26" t="n">
        <f>31920000</f>
        <v>3.192E7</v>
      </c>
      <c r="L30" s="24"/>
      <c r="M30" s="26" t="n">
        <f>7770000</f>
        <v>7770000.0</v>
      </c>
      <c r="N30" s="25"/>
      <c r="O30" s="26" t="n">
        <f>39690000</f>
        <v>3.969E7</v>
      </c>
      <c r="P30" s="27" t="str">
        <f>"－"</f>
        <v>－</v>
      </c>
      <c r="Q30" s="28" t="str">
        <f>"－"</f>
        <v>－</v>
      </c>
      <c r="R30" s="29" t="str">
        <f>"－"</f>
        <v>－</v>
      </c>
      <c r="S30" s="23"/>
      <c r="T30" s="26" t="n">
        <f>200</f>
        <v>200.0</v>
      </c>
      <c r="U30" s="24"/>
      <c r="V30" s="26" t="str">
        <f>"－"</f>
        <v>－</v>
      </c>
      <c r="W30" s="25"/>
      <c r="X30" s="26" t="n">
        <f>200</f>
        <v>200.0</v>
      </c>
      <c r="Y30" s="23"/>
      <c r="Z30" s="26" t="n">
        <f>4013</f>
        <v>4013.0</v>
      </c>
      <c r="AA30" s="24"/>
      <c r="AB30" s="26" t="n">
        <f>3029</f>
        <v>3029.0</v>
      </c>
      <c r="AC30" s="25"/>
      <c r="AD30" s="26" t="n">
        <f>7042</f>
        <v>7042.0</v>
      </c>
    </row>
    <row r="31">
      <c r="A31" s="21" t="s">
        <v>51</v>
      </c>
      <c r="B31" s="22" t="s">
        <v>27</v>
      </c>
      <c r="C31" s="22" t="s">
        <v>28</v>
      </c>
      <c r="D31" s="23"/>
      <c r="E31" s="26" t="n">
        <f>346</f>
        <v>346.0</v>
      </c>
      <c r="F31" s="24"/>
      <c r="G31" s="26" t="n">
        <f>218</f>
        <v>218.0</v>
      </c>
      <c r="H31" s="25"/>
      <c r="I31" s="26" t="n">
        <f>564</f>
        <v>564.0</v>
      </c>
      <c r="J31" s="23"/>
      <c r="K31" s="26" t="n">
        <f>23500000</f>
        <v>2.35E7</v>
      </c>
      <c r="L31" s="24"/>
      <c r="M31" s="26" t="n">
        <f>11190000</f>
        <v>1.119E7</v>
      </c>
      <c r="N31" s="25"/>
      <c r="O31" s="26" t="n">
        <f>34690000</f>
        <v>3.469E7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50</f>
        <v>50.0</v>
      </c>
      <c r="U31" s="24"/>
      <c r="V31" s="26" t="str">
        <f>"－"</f>
        <v>－</v>
      </c>
      <c r="W31" s="25"/>
      <c r="X31" s="26" t="n">
        <f>50</f>
        <v>50.0</v>
      </c>
      <c r="Y31" s="23"/>
      <c r="Z31" s="26" t="n">
        <f>4218</f>
        <v>4218.0</v>
      </c>
      <c r="AA31" s="24"/>
      <c r="AB31" s="26" t="n">
        <f>3034</f>
        <v>3034.0</v>
      </c>
      <c r="AC31" s="25"/>
      <c r="AD31" s="26" t="n">
        <f>7252</f>
        <v>7252.0</v>
      </c>
    </row>
    <row r="32">
      <c r="A32" s="21" t="s">
        <v>52</v>
      </c>
      <c r="B32" s="22" t="s">
        <v>27</v>
      </c>
      <c r="C32" s="22" t="s">
        <v>28</v>
      </c>
      <c r="D32" s="23"/>
      <c r="E32" s="26"/>
      <c r="F32" s="24"/>
      <c r="G32" s="26"/>
      <c r="H32" s="25"/>
      <c r="I32" s="26"/>
      <c r="J32" s="23"/>
      <c r="K32" s="26"/>
      <c r="L32" s="24"/>
      <c r="M32" s="26"/>
      <c r="N32" s="25"/>
      <c r="O32" s="26"/>
      <c r="P32" s="27"/>
      <c r="Q32" s="28"/>
      <c r="R32" s="29"/>
      <c r="S32" s="23"/>
      <c r="T32" s="26"/>
      <c r="U32" s="24"/>
      <c r="V32" s="26"/>
      <c r="W32" s="25"/>
      <c r="X32" s="26"/>
      <c r="Y32" s="23"/>
      <c r="Z32" s="26"/>
      <c r="AA32" s="24"/>
      <c r="AB32" s="26"/>
      <c r="AC32" s="25"/>
      <c r="AD32" s="26"/>
    </row>
    <row r="33">
      <c r="A33" s="21" t="s">
        <v>53</v>
      </c>
      <c r="B33" s="22" t="s">
        <v>27</v>
      </c>
      <c r="C33" s="22" t="s">
        <v>28</v>
      </c>
      <c r="D33" s="23"/>
      <c r="E33" s="26"/>
      <c r="F33" s="24"/>
      <c r="G33" s="26"/>
      <c r="H33" s="25"/>
      <c r="I33" s="26"/>
      <c r="J33" s="23"/>
      <c r="K33" s="26"/>
      <c r="L33" s="24"/>
      <c r="M33" s="26"/>
      <c r="N33" s="25"/>
      <c r="O33" s="26"/>
      <c r="P33" s="27"/>
      <c r="Q33" s="28"/>
      <c r="R33" s="29"/>
      <c r="S33" s="23"/>
      <c r="T33" s="26"/>
      <c r="U33" s="24"/>
      <c r="V33" s="26"/>
      <c r="W33" s="25"/>
      <c r="X33" s="26"/>
      <c r="Y33" s="23"/>
      <c r="Z33" s="26"/>
      <c r="AA33" s="24"/>
      <c r="AB33" s="26"/>
      <c r="AC33" s="25"/>
      <c r="AD33" s="26"/>
    </row>
    <row r="34">
      <c r="A34" s="21" t="s">
        <v>54</v>
      </c>
      <c r="B34" s="22" t="s">
        <v>27</v>
      </c>
      <c r="C34" s="22" t="s">
        <v>28</v>
      </c>
      <c r="D34" s="23" t="s">
        <v>35</v>
      </c>
      <c r="E34" s="26" t="n">
        <f>156</f>
        <v>156.0</v>
      </c>
      <c r="F34" s="24"/>
      <c r="G34" s="26" t="n">
        <f>133</f>
        <v>133.0</v>
      </c>
      <c r="H34" s="25" t="s">
        <v>35</v>
      </c>
      <c r="I34" s="26" t="n">
        <f>289</f>
        <v>289.0</v>
      </c>
      <c r="J34" s="23"/>
      <c r="K34" s="26" t="n">
        <f>19710000</f>
        <v>1.971E7</v>
      </c>
      <c r="L34" s="24" t="s">
        <v>35</v>
      </c>
      <c r="M34" s="26" t="n">
        <f>3010000</f>
        <v>3010000.0</v>
      </c>
      <c r="N34" s="25" t="s">
        <v>35</v>
      </c>
      <c r="O34" s="26" t="n">
        <f>22720000</f>
        <v>2.272E7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28</f>
        <v>28.0</v>
      </c>
      <c r="U34" s="24"/>
      <c r="V34" s="26" t="n">
        <f>25</f>
        <v>25.0</v>
      </c>
      <c r="W34" s="25"/>
      <c r="X34" s="26" t="n">
        <f>53</f>
        <v>53.0</v>
      </c>
      <c r="Y34" s="23" t="s">
        <v>29</v>
      </c>
      <c r="Z34" s="26" t="n">
        <f>4229</f>
        <v>4229.0</v>
      </c>
      <c r="AA34" s="24"/>
      <c r="AB34" s="26" t="n">
        <f>2981</f>
        <v>2981.0</v>
      </c>
      <c r="AC34" s="25"/>
      <c r="AD34" s="26" t="n">
        <f>7210</f>
        <v>7210.0</v>
      </c>
    </row>
    <row r="35">
      <c r="A35" s="21" t="s">
        <v>55</v>
      </c>
      <c r="B35" s="22" t="s">
        <v>27</v>
      </c>
      <c r="C35" s="22" t="s">
        <v>28</v>
      </c>
      <c r="D35" s="23"/>
      <c r="E35" s="26" t="n">
        <f>249</f>
        <v>249.0</v>
      </c>
      <c r="F35" s="24" t="s">
        <v>35</v>
      </c>
      <c r="G35" s="26" t="n">
        <f>79</f>
        <v>79.0</v>
      </c>
      <c r="H35" s="25"/>
      <c r="I35" s="26" t="n">
        <f>328</f>
        <v>328.0</v>
      </c>
      <c r="J35" s="23"/>
      <c r="K35" s="26" t="n">
        <f>20580000</f>
        <v>2.058E7</v>
      </c>
      <c r="L35" s="24"/>
      <c r="M35" s="26" t="n">
        <f>3530000</f>
        <v>3530000.0</v>
      </c>
      <c r="N35" s="25"/>
      <c r="O35" s="26" t="n">
        <f>24110000</f>
        <v>2.411E7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3"/>
      <c r="T35" s="26" t="n">
        <f>135</f>
        <v>135.0</v>
      </c>
      <c r="U35" s="24"/>
      <c r="V35" s="26" t="str">
        <f>"－"</f>
        <v>－</v>
      </c>
      <c r="W35" s="25"/>
      <c r="X35" s="26" t="n">
        <f>135</f>
        <v>135.0</v>
      </c>
      <c r="Y35" s="23"/>
      <c r="Z35" s="26" t="n">
        <f>4229</f>
        <v>4229.0</v>
      </c>
      <c r="AA35" s="24"/>
      <c r="AB35" s="26" t="n">
        <f>3009</f>
        <v>3009.0</v>
      </c>
      <c r="AC35" s="25"/>
      <c r="AD35" s="26" t="n">
        <f>7238</f>
        <v>7238.0</v>
      </c>
    </row>
    <row r="36">
      <c r="A36" s="21" t="s">
        <v>56</v>
      </c>
      <c r="B36" s="22" t="s">
        <v>27</v>
      </c>
      <c r="C36" s="22" t="s">
        <v>28</v>
      </c>
      <c r="D36" s="23"/>
      <c r="E36" s="26" t="n">
        <f>629</f>
        <v>629.0</v>
      </c>
      <c r="F36" s="24"/>
      <c r="G36" s="26" t="n">
        <f>673</f>
        <v>673.0</v>
      </c>
      <c r="H36" s="25"/>
      <c r="I36" s="26" t="n">
        <f>1302</f>
        <v>1302.0</v>
      </c>
      <c r="J36" s="23"/>
      <c r="K36" s="26" t="n">
        <f>48960000</f>
        <v>4.896E7</v>
      </c>
      <c r="L36" s="24"/>
      <c r="M36" s="26" t="n">
        <f>37070000</f>
        <v>3.707E7</v>
      </c>
      <c r="N36" s="25"/>
      <c r="O36" s="26" t="n">
        <f>86030000</f>
        <v>8.603E7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3"/>
      <c r="T36" s="26" t="n">
        <f>12</f>
        <v>12.0</v>
      </c>
      <c r="U36" s="24"/>
      <c r="V36" s="26" t="str">
        <f>"－"</f>
        <v>－</v>
      </c>
      <c r="W36" s="25"/>
      <c r="X36" s="26" t="n">
        <f>12</f>
        <v>12.0</v>
      </c>
      <c r="Y36" s="23"/>
      <c r="Z36" s="26" t="n">
        <f>4207</f>
        <v>4207.0</v>
      </c>
      <c r="AA36" s="24" t="s">
        <v>29</v>
      </c>
      <c r="AB36" s="26" t="n">
        <f>3264</f>
        <v>3264.0</v>
      </c>
      <c r="AC36" s="25" t="s">
        <v>29</v>
      </c>
      <c r="AD36" s="26" t="n">
        <f>7471</f>
        <v>7471.0</v>
      </c>
    </row>
    <row r="37">
      <c r="A37" s="21" t="s">
        <v>57</v>
      </c>
      <c r="B37" s="22" t="s">
        <v>27</v>
      </c>
      <c r="C37" s="22" t="s">
        <v>28</v>
      </c>
      <c r="D37" s="23"/>
      <c r="E37" s="26" t="n">
        <f>293</f>
        <v>293.0</v>
      </c>
      <c r="F37" s="24"/>
      <c r="G37" s="26" t="n">
        <f>736</f>
        <v>736.0</v>
      </c>
      <c r="H37" s="25"/>
      <c r="I37" s="26" t="n">
        <f>1029</f>
        <v>1029.0</v>
      </c>
      <c r="J37" s="23" t="s">
        <v>35</v>
      </c>
      <c r="K37" s="26" t="n">
        <f>10430000</f>
        <v>1.043E7</v>
      </c>
      <c r="L37" s="24"/>
      <c r="M37" s="26" t="n">
        <f>28220000</f>
        <v>2.822E7</v>
      </c>
      <c r="N37" s="25"/>
      <c r="O37" s="26" t="n">
        <f>38650000</f>
        <v>3.865E7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str">
        <f>"－"</f>
        <v>－</v>
      </c>
      <c r="U37" s="24"/>
      <c r="V37" s="26" t="str">
        <f>"－"</f>
        <v>－</v>
      </c>
      <c r="W37" s="25"/>
      <c r="X37" s="26" t="str">
        <f>"－"</f>
        <v>－</v>
      </c>
      <c r="Y37" s="23"/>
      <c r="Z37" s="26" t="n">
        <f>4111</f>
        <v>4111.0</v>
      </c>
      <c r="AA37" s="24"/>
      <c r="AB37" s="26" t="n">
        <f>3221</f>
        <v>3221.0</v>
      </c>
      <c r="AC37" s="25"/>
      <c r="AD37" s="26" t="n">
        <f>7332</f>
        <v>7332.0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219</f>
        <v>219.0</v>
      </c>
      <c r="F38" s="24"/>
      <c r="G38" s="26" t="n">
        <f>135</f>
        <v>135.0</v>
      </c>
      <c r="H38" s="25"/>
      <c r="I38" s="26" t="n">
        <f>354</f>
        <v>354.0</v>
      </c>
      <c r="J38" s="23"/>
      <c r="K38" s="26" t="n">
        <f>10590000</f>
        <v>1.059E7</v>
      </c>
      <c r="L38" s="24"/>
      <c r="M38" s="26" t="n">
        <f>15250000</f>
        <v>1.525E7</v>
      </c>
      <c r="N38" s="25"/>
      <c r="O38" s="26" t="n">
        <f>25840000</f>
        <v>2.584E7</v>
      </c>
      <c r="P38" s="27" t="n">
        <f>345</f>
        <v>345.0</v>
      </c>
      <c r="Q38" s="28" t="n">
        <f>321</f>
        <v>321.0</v>
      </c>
      <c r="R38" s="29" t="n">
        <f>666</f>
        <v>666.0</v>
      </c>
      <c r="S38" s="23"/>
      <c r="T38" s="26" t="n">
        <f>10</f>
        <v>10.0</v>
      </c>
      <c r="U38" s="24"/>
      <c r="V38" s="26" t="str">
        <f>"－"</f>
        <v>－</v>
      </c>
      <c r="W38" s="25"/>
      <c r="X38" s="26" t="n">
        <f>10</f>
        <v>10.0</v>
      </c>
      <c r="Y38" s="23" t="s">
        <v>35</v>
      </c>
      <c r="Z38" s="26" t="n">
        <f>271</f>
        <v>271.0</v>
      </c>
      <c r="AA38" s="24" t="s">
        <v>35</v>
      </c>
      <c r="AB38" s="26" t="n">
        <f>434</f>
        <v>434.0</v>
      </c>
      <c r="AC38" s="25" t="s">
        <v>35</v>
      </c>
      <c r="AD38" s="26" t="n">
        <f>705</f>
        <v>705.0</v>
      </c>
    </row>
    <row r="39">
      <c r="A39" s="21" t="s">
        <v>59</v>
      </c>
      <c r="B39" s="22" t="s">
        <v>27</v>
      </c>
      <c r="C39" s="22" t="s">
        <v>28</v>
      </c>
      <c r="D39" s="23"/>
      <c r="E39" s="26"/>
      <c r="F39" s="24"/>
      <c r="G39" s="26"/>
      <c r="H39" s="25"/>
      <c r="I39" s="26"/>
      <c r="J39" s="23"/>
      <c r="K39" s="26"/>
      <c r="L39" s="24"/>
      <c r="M39" s="26"/>
      <c r="N39" s="25"/>
      <c r="O39" s="26"/>
      <c r="P39" s="27"/>
      <c r="Q39" s="28"/>
      <c r="R39" s="29"/>
      <c r="S39" s="23"/>
      <c r="T39" s="26"/>
      <c r="U39" s="24"/>
      <c r="V39" s="26"/>
      <c r="W39" s="25"/>
      <c r="X39" s="26"/>
      <c r="Y39" s="23"/>
      <c r="Z39" s="26"/>
      <c r="AA39" s="24"/>
      <c r="AB39" s="26"/>
      <c r="AC39" s="25"/>
      <c r="AD39" s="26"/>
    </row>
    <row r="40">
      <c r="A40" s="21" t="s">
        <v>60</v>
      </c>
      <c r="B40" s="22" t="s">
        <v>27</v>
      </c>
      <c r="C40" s="22" t="s">
        <v>28</v>
      </c>
      <c r="D40" s="23"/>
      <c r="E40" s="26"/>
      <c r="F40" s="24"/>
      <c r="G40" s="26"/>
      <c r="H40" s="25"/>
      <c r="I40" s="26"/>
      <c r="J40" s="23"/>
      <c r="K40" s="26"/>
      <c r="L40" s="24"/>
      <c r="M40" s="26"/>
      <c r="N40" s="25"/>
      <c r="O40" s="26"/>
      <c r="P40" s="27"/>
      <c r="Q40" s="28"/>
      <c r="R40" s="29"/>
      <c r="S40" s="23"/>
      <c r="T40" s="26"/>
      <c r="U40" s="24"/>
      <c r="V40" s="26"/>
      <c r="W40" s="25"/>
      <c r="X40" s="26"/>
      <c r="Y40" s="23"/>
      <c r="Z40" s="26"/>
      <c r="AA40" s="24"/>
      <c r="AB40" s="26"/>
      <c r="AC40" s="25"/>
      <c r="AD40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