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<sst xmlns="http://schemas.openxmlformats.org/spreadsheetml/2006/main" count="170" uniqueCount="62">
  <si>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</si>
  <si>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</si>
  <si>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</si>
  <si>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</si>
  <si>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</si>
  <si>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</si>
  <si>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</si>
  <si>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</si>
  <si>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</si>
  <si>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</si>
  <si>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</si>
  <si>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</si>
  <si>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</si>
  <si>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</si>
  <si>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</si>
  <si>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</si>
  <si>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</si>
  <si>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</si>
  <si>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</si>
  <si>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</si>
  <si>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</si>
  <si>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</si>
  <si>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</si>
  <si>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</si>
  <si>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</si>
  <si>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</si>
  <si>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10.1</t>
  </si>
  <si>
    <t>有価証券オプション</t>
  </si>
  <si>
    <t>Securities Options</t>
  </si>
  <si>
    <t>◎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</si>
  <si>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</si>
  <si>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</si>
  <si>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</si>
  <si>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</si>
  <si>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</si>
  <si>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</si>
  <si>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</si>
  <si>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</si>
  <si>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</si>
  <si>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</si>
  <si>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</si>
  <si>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●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</si>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</sst>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10005</f>
        <v>10005.0</v>
      </c>
      <c r="F10" s="24"/>
      <c r="G10" s="26" t="n">
        <f>36060</f>
        <v>36060.0</v>
      </c>
      <c r="H10" s="25"/>
      <c r="I10" s="26" t="n">
        <f>46065</f>
        <v>46065.0</v>
      </c>
      <c r="J10" s="23"/>
      <c r="K10" s="26" t="n">
        <f>130800</f>
        <v>130800.0</v>
      </c>
      <c r="L10" s="24" t="s">
        <v>29</v>
      </c>
      <c r="M10" s="26" t="n">
        <f>14328760</f>
        <v>1.432876E7</v>
      </c>
      <c r="N10" s="25"/>
      <c r="O10" s="26" t="n">
        <f>14459560</f>
        <v>1.445956E7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30</v>
      </c>
      <c r="T10" s="26" t="str">
        <f>"－"</f>
        <v>－</v>
      </c>
      <c r="U10" s="24" t="s">
        <v>30</v>
      </c>
      <c r="V10" s="26" t="str">
        <f>"－"</f>
        <v>－</v>
      </c>
      <c r="W10" s="25" t="s">
        <v>30</v>
      </c>
      <c r="X10" s="26" t="str">
        <f>"－"</f>
        <v>－</v>
      </c>
      <c r="Y10" s="23"/>
      <c r="Z10" s="26" t="n">
        <f>24043</f>
        <v>24043.0</v>
      </c>
      <c r="AA10" s="24"/>
      <c r="AB10" s="26" t="n">
        <f>45520</f>
        <v>45520.0</v>
      </c>
      <c r="AC10" s="25"/>
      <c r="AD10" s="26" t="n">
        <f>69563</f>
        <v>69563.0</v>
      </c>
    </row>
    <row r="11">
      <c r="A11" s="21" t="s">
        <v>31</v>
      </c>
      <c r="B11" s="22" t="s">
        <v>27</v>
      </c>
      <c r="C11" s="22" t="s">
        <v>28</v>
      </c>
      <c r="D11" s="23"/>
      <c r="E11" s="26"/>
      <c r="F11" s="24"/>
      <c r="G11" s="26"/>
      <c r="H11" s="25"/>
      <c r="I11" s="26"/>
      <c r="J11" s="23"/>
      <c r="K11" s="26"/>
      <c r="L11" s="24"/>
      <c r="M11" s="26"/>
      <c r="N11" s="25"/>
      <c r="O11" s="26"/>
      <c r="P11" s="27"/>
      <c r="Q11" s="28"/>
      <c r="R11" s="29"/>
      <c r="S11" s="23"/>
      <c r="T11" s="26"/>
      <c r="U11" s="24"/>
      <c r="V11" s="26"/>
      <c r="W11" s="25"/>
      <c r="X11" s="26"/>
      <c r="Y11" s="23"/>
      <c r="Z11" s="26"/>
      <c r="AA11" s="24"/>
      <c r="AB11" s="26"/>
      <c r="AC11" s="25"/>
      <c r="AD11" s="26"/>
    </row>
    <row r="12">
      <c r="A12" s="21" t="s">
        <v>32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33</v>
      </c>
      <c r="B13" s="22" t="s">
        <v>27</v>
      </c>
      <c r="C13" s="22" t="s">
        <v>28</v>
      </c>
      <c r="D13" s="23"/>
      <c r="E13" s="26" t="n">
        <f>83</f>
        <v>83.0</v>
      </c>
      <c r="F13" s="24"/>
      <c r="G13" s="26" t="n">
        <f>4000</f>
        <v>4000.0</v>
      </c>
      <c r="H13" s="25"/>
      <c r="I13" s="26" t="n">
        <f>4083</f>
        <v>4083.0</v>
      </c>
      <c r="J13" s="23"/>
      <c r="K13" s="26" t="n">
        <f>149362</f>
        <v>149362.0</v>
      </c>
      <c r="L13" s="24"/>
      <c r="M13" s="26" t="n">
        <f>1518000</f>
        <v>1518000.0</v>
      </c>
      <c r="N13" s="25"/>
      <c r="O13" s="26" t="n">
        <f>1667362</f>
        <v>1667362.0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str">
        <f>"－"</f>
        <v>－</v>
      </c>
      <c r="U13" s="24"/>
      <c r="V13" s="26" t="str">
        <f>"－"</f>
        <v>－</v>
      </c>
      <c r="W13" s="25"/>
      <c r="X13" s="26" t="str">
        <f>"－"</f>
        <v>－</v>
      </c>
      <c r="Y13" s="23"/>
      <c r="Z13" s="26" t="n">
        <f>24064</f>
        <v>24064.0</v>
      </c>
      <c r="AA13" s="24"/>
      <c r="AB13" s="26" t="n">
        <f>45520</f>
        <v>45520.0</v>
      </c>
      <c r="AC13" s="25"/>
      <c r="AD13" s="26" t="n">
        <f>69584</f>
        <v>69584.0</v>
      </c>
    </row>
    <row r="14">
      <c r="A14" s="21" t="s">
        <v>34</v>
      </c>
      <c r="B14" s="22" t="s">
        <v>27</v>
      </c>
      <c r="C14" s="22" t="s">
        <v>28</v>
      </c>
      <c r="D14" s="23"/>
      <c r="E14" s="26" t="n">
        <f>16</f>
        <v>16.0</v>
      </c>
      <c r="F14" s="24"/>
      <c r="G14" s="26" t="n">
        <f>12000</f>
        <v>12000.0</v>
      </c>
      <c r="H14" s="25"/>
      <c r="I14" s="26" t="n">
        <f>12016</f>
        <v>12016.0</v>
      </c>
      <c r="J14" s="23"/>
      <c r="K14" s="26" t="n">
        <f>432656</f>
        <v>432656.0</v>
      </c>
      <c r="L14" s="24"/>
      <c r="M14" s="26" t="n">
        <f>3320000</f>
        <v>3320000.0</v>
      </c>
      <c r="N14" s="25"/>
      <c r="O14" s="26" t="n">
        <f>3752656</f>
        <v>3752656.0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/>
      <c r="Z14" s="26" t="n">
        <f>24079</f>
        <v>24079.0</v>
      </c>
      <c r="AA14" s="24"/>
      <c r="AB14" s="26" t="n">
        <f>47520</f>
        <v>47520.0</v>
      </c>
      <c r="AC14" s="25"/>
      <c r="AD14" s="26" t="n">
        <f>71599</f>
        <v>71599.0</v>
      </c>
    </row>
    <row r="15">
      <c r="A15" s="21" t="s">
        <v>35</v>
      </c>
      <c r="B15" s="22" t="s">
        <v>27</v>
      </c>
      <c r="C15" s="22" t="s">
        <v>28</v>
      </c>
      <c r="D15" s="23"/>
      <c r="E15" s="26" t="n">
        <f>20171</f>
        <v>20171.0</v>
      </c>
      <c r="F15" s="24" t="s">
        <v>29</v>
      </c>
      <c r="G15" s="26" t="n">
        <f>42000</f>
        <v>42000.0</v>
      </c>
      <c r="H15" s="25" t="s">
        <v>29</v>
      </c>
      <c r="I15" s="26" t="n">
        <f>62171</f>
        <v>62171.0</v>
      </c>
      <c r="J15" s="23"/>
      <c r="K15" s="26" t="n">
        <f>7681980</f>
        <v>7681980.0</v>
      </c>
      <c r="L15" s="24"/>
      <c r="M15" s="26" t="n">
        <f>8438000</f>
        <v>8438000.0</v>
      </c>
      <c r="N15" s="25" t="s">
        <v>29</v>
      </c>
      <c r="O15" s="26" t="n">
        <f>16119980</f>
        <v>1.611998E7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/>
      <c r="Z15" s="26" t="n">
        <f>24178</f>
        <v>24178.0</v>
      </c>
      <c r="AA15" s="24"/>
      <c r="AB15" s="26" t="n">
        <f>51520</f>
        <v>51520.0</v>
      </c>
      <c r="AC15" s="25"/>
      <c r="AD15" s="26" t="n">
        <f>75698</f>
        <v>75698.0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1043</f>
        <v>1043.0</v>
      </c>
      <c r="F16" s="24"/>
      <c r="G16" s="26" t="n">
        <f>4000</f>
        <v>4000.0</v>
      </c>
      <c r="H16" s="25"/>
      <c r="I16" s="26" t="n">
        <f>5043</f>
        <v>5043.0</v>
      </c>
      <c r="J16" s="23"/>
      <c r="K16" s="26" t="n">
        <f>7305005</f>
        <v>7305005.0</v>
      </c>
      <c r="L16" s="24"/>
      <c r="M16" s="26" t="n">
        <f>16000</f>
        <v>16000.0</v>
      </c>
      <c r="N16" s="25"/>
      <c r="O16" s="26" t="n">
        <f>7321005</f>
        <v>7321005.0</v>
      </c>
      <c r="P16" s="27" t="n">
        <f>2159</f>
        <v>2159.0</v>
      </c>
      <c r="Q16" s="28" t="n">
        <f>2016</f>
        <v>2016.0</v>
      </c>
      <c r="R16" s="29" t="n">
        <f>4175</f>
        <v>4175.0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/>
      <c r="Z16" s="26" t="n">
        <f>20903</f>
        <v>20903.0</v>
      </c>
      <c r="AA16" s="24"/>
      <c r="AB16" s="26" t="n">
        <f>39339</f>
        <v>39339.0</v>
      </c>
      <c r="AC16" s="25"/>
      <c r="AD16" s="26" t="n">
        <f>60242</f>
        <v>60242.0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13000</f>
        <v>13000.0</v>
      </c>
      <c r="F17" s="24"/>
      <c r="G17" s="26" t="n">
        <f>19200</f>
        <v>19200.0</v>
      </c>
      <c r="H17" s="25"/>
      <c r="I17" s="26" t="n">
        <f>32200</f>
        <v>32200.0</v>
      </c>
      <c r="J17" s="23"/>
      <c r="K17" s="26" t="n">
        <f>2615000</f>
        <v>2615000.0</v>
      </c>
      <c r="L17" s="24"/>
      <c r="M17" s="26" t="n">
        <f>6008750</f>
        <v>6008750.0</v>
      </c>
      <c r="N17" s="25"/>
      <c r="O17" s="26" t="n">
        <f>8623750</f>
        <v>8623750.0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31903</f>
        <v>31903.0</v>
      </c>
      <c r="AA17" s="24"/>
      <c r="AB17" s="26" t="n">
        <f>50539</f>
        <v>50539.0</v>
      </c>
      <c r="AC17" s="25"/>
      <c r="AD17" s="26" t="n">
        <f>82442</f>
        <v>82442.0</v>
      </c>
    </row>
    <row r="18">
      <c r="A18" s="21" t="s">
        <v>38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39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40</v>
      </c>
      <c r="B20" s="22" t="s">
        <v>27</v>
      </c>
      <c r="C20" s="22" t="s">
        <v>28</v>
      </c>
      <c r="D20" s="23"/>
      <c r="E20" s="26" t="n">
        <f>20065</f>
        <v>20065.0</v>
      </c>
      <c r="F20" s="24"/>
      <c r="G20" s="26" t="n">
        <f>22110</f>
        <v>22110.0</v>
      </c>
      <c r="H20" s="25"/>
      <c r="I20" s="26" t="n">
        <f>42175</f>
        <v>42175.0</v>
      </c>
      <c r="J20" s="23"/>
      <c r="K20" s="26" t="n">
        <f>995955</f>
        <v>995955.0</v>
      </c>
      <c r="L20" s="24"/>
      <c r="M20" s="26" t="n">
        <f>2936200</f>
        <v>2936200.0</v>
      </c>
      <c r="N20" s="25"/>
      <c r="O20" s="26" t="n">
        <f>3932155</f>
        <v>3932155.0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str">
        <f>"－"</f>
        <v>－</v>
      </c>
      <c r="U20" s="24"/>
      <c r="V20" s="26" t="str">
        <f>"－"</f>
        <v>－</v>
      </c>
      <c r="W20" s="25"/>
      <c r="X20" s="26" t="str">
        <f>"－"</f>
        <v>－</v>
      </c>
      <c r="Y20" s="23"/>
      <c r="Z20" s="26" t="n">
        <f>11948</f>
        <v>11948.0</v>
      </c>
      <c r="AA20" s="24" t="s">
        <v>41</v>
      </c>
      <c r="AB20" s="26" t="n">
        <f>28649</f>
        <v>28649.0</v>
      </c>
      <c r="AC20" s="25" t="s">
        <v>41</v>
      </c>
      <c r="AD20" s="26" t="n">
        <f>40597</f>
        <v>40597.0</v>
      </c>
    </row>
    <row r="21">
      <c r="A21" s="21" t="s">
        <v>42</v>
      </c>
      <c r="B21" s="22" t="s">
        <v>27</v>
      </c>
      <c r="C21" s="22" t="s">
        <v>28</v>
      </c>
      <c r="D21" s="23"/>
      <c r="E21" s="26" t="n">
        <f>60</f>
        <v>60.0</v>
      </c>
      <c r="F21" s="24"/>
      <c r="G21" s="26" t="n">
        <f>2092</f>
        <v>2092.0</v>
      </c>
      <c r="H21" s="25"/>
      <c r="I21" s="26" t="n">
        <f>2152</f>
        <v>2152.0</v>
      </c>
      <c r="J21" s="23"/>
      <c r="K21" s="26" t="n">
        <f>17890</f>
        <v>17890.0</v>
      </c>
      <c r="L21" s="24"/>
      <c r="M21" s="26" t="n">
        <f>1031070</f>
        <v>1031070.0</v>
      </c>
      <c r="N21" s="25"/>
      <c r="O21" s="26" t="n">
        <f>1048960</f>
        <v>1048960.0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/>
      <c r="Z21" s="26" t="n">
        <f>12008</f>
        <v>12008.0</v>
      </c>
      <c r="AA21" s="24"/>
      <c r="AB21" s="26" t="n">
        <f>30741</f>
        <v>30741.0</v>
      </c>
      <c r="AC21" s="25"/>
      <c r="AD21" s="26" t="n">
        <f>42749</f>
        <v>42749.0</v>
      </c>
    </row>
    <row r="22">
      <c r="A22" s="21" t="s">
        <v>43</v>
      </c>
      <c r="B22" s="22" t="s">
        <v>27</v>
      </c>
      <c r="C22" s="22" t="s">
        <v>28</v>
      </c>
      <c r="D22" s="23"/>
      <c r="E22" s="26" t="n">
        <f>7150</f>
        <v>7150.0</v>
      </c>
      <c r="F22" s="24"/>
      <c r="G22" s="26" t="n">
        <f>13000</f>
        <v>13000.0</v>
      </c>
      <c r="H22" s="25"/>
      <c r="I22" s="26" t="n">
        <f>20150</f>
        <v>20150.0</v>
      </c>
      <c r="J22" s="23"/>
      <c r="K22" s="26" t="n">
        <f>4101000</f>
        <v>4101000.0</v>
      </c>
      <c r="L22" s="24"/>
      <c r="M22" s="26" t="n">
        <f>3915000</f>
        <v>3915000.0</v>
      </c>
      <c r="N22" s="25"/>
      <c r="O22" s="26" t="n">
        <f>8016000</f>
        <v>8016000.0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/>
      <c r="Z22" s="26" t="n">
        <f>14858</f>
        <v>14858.0</v>
      </c>
      <c r="AA22" s="24"/>
      <c r="AB22" s="26" t="n">
        <f>39741</f>
        <v>39741.0</v>
      </c>
      <c r="AC22" s="25"/>
      <c r="AD22" s="26" t="n">
        <f>54599</f>
        <v>54599.0</v>
      </c>
    </row>
    <row r="23">
      <c r="A23" s="21" t="s">
        <v>44</v>
      </c>
      <c r="B23" s="22" t="s">
        <v>27</v>
      </c>
      <c r="C23" s="22" t="s">
        <v>28</v>
      </c>
      <c r="D23" s="23"/>
      <c r="E23" s="26" t="n">
        <f>5054</f>
        <v>5054.0</v>
      </c>
      <c r="F23" s="24"/>
      <c r="G23" s="26" t="n">
        <f>7010</f>
        <v>7010.0</v>
      </c>
      <c r="H23" s="25"/>
      <c r="I23" s="26" t="n">
        <f>12064</f>
        <v>12064.0</v>
      </c>
      <c r="J23" s="23"/>
      <c r="K23" s="26" t="n">
        <f>359990</f>
        <v>359990.0</v>
      </c>
      <c r="L23" s="24"/>
      <c r="M23" s="26" t="n">
        <f>947750</f>
        <v>947750.0</v>
      </c>
      <c r="N23" s="25"/>
      <c r="O23" s="26" t="n">
        <f>1307740</f>
        <v>1307740.0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 t="s">
        <v>41</v>
      </c>
      <c r="Z23" s="26" t="n">
        <f>9912</f>
        <v>9912.0</v>
      </c>
      <c r="AA23" s="24"/>
      <c r="AB23" s="26" t="n">
        <f>32751</f>
        <v>32751.0</v>
      </c>
      <c r="AC23" s="25"/>
      <c r="AD23" s="26" t="n">
        <f>42663</f>
        <v>42663.0</v>
      </c>
    </row>
    <row r="24">
      <c r="A24" s="21" t="s">
        <v>45</v>
      </c>
      <c r="B24" s="22" t="s">
        <v>27</v>
      </c>
      <c r="C24" s="22" t="s">
        <v>28</v>
      </c>
      <c r="D24" s="23"/>
      <c r="E24" s="26" t="n">
        <f>5039</f>
        <v>5039.0</v>
      </c>
      <c r="F24" s="24"/>
      <c r="G24" s="26" t="n">
        <f>5254</f>
        <v>5254.0</v>
      </c>
      <c r="H24" s="25"/>
      <c r="I24" s="26" t="n">
        <f>10293</f>
        <v>10293.0</v>
      </c>
      <c r="J24" s="23" t="s">
        <v>29</v>
      </c>
      <c r="K24" s="26" t="n">
        <f>9740280</f>
        <v>9740280.0</v>
      </c>
      <c r="L24" s="24"/>
      <c r="M24" s="26" t="n">
        <f>4128540</f>
        <v>4128540.0</v>
      </c>
      <c r="N24" s="25"/>
      <c r="O24" s="26" t="n">
        <f>13868820</f>
        <v>1.386882E7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14893</f>
        <v>14893.0</v>
      </c>
      <c r="AA24" s="24"/>
      <c r="AB24" s="26" t="n">
        <f>37805</f>
        <v>37805.0</v>
      </c>
      <c r="AC24" s="25"/>
      <c r="AD24" s="26" t="n">
        <f>52698</f>
        <v>52698.0</v>
      </c>
    </row>
    <row r="25">
      <c r="A25" s="21" t="s">
        <v>46</v>
      </c>
      <c r="B25" s="22" t="s">
        <v>27</v>
      </c>
      <c r="C25" s="22" t="s">
        <v>28</v>
      </c>
      <c r="D25" s="23"/>
      <c r="E25" s="26"/>
      <c r="F25" s="24"/>
      <c r="G25" s="26"/>
      <c r="H25" s="25"/>
      <c r="I25" s="26"/>
      <c r="J25" s="23"/>
      <c r="K25" s="26"/>
      <c r="L25" s="24"/>
      <c r="M25" s="26"/>
      <c r="N25" s="25"/>
      <c r="O25" s="26"/>
      <c r="P25" s="27"/>
      <c r="Q25" s="28"/>
      <c r="R25" s="29"/>
      <c r="S25" s="23"/>
      <c r="T25" s="26"/>
      <c r="U25" s="24"/>
      <c r="V25" s="26"/>
      <c r="W25" s="25"/>
      <c r="X25" s="26"/>
      <c r="Y25" s="23"/>
      <c r="Z25" s="26"/>
      <c r="AA25" s="24"/>
      <c r="AB25" s="26"/>
      <c r="AC25" s="25"/>
      <c r="AD25" s="26"/>
    </row>
    <row r="26">
      <c r="A26" s="21" t="s">
        <v>47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48</v>
      </c>
      <c r="B27" s="22" t="s">
        <v>27</v>
      </c>
      <c r="C27" s="22" t="s">
        <v>28</v>
      </c>
      <c r="D27" s="23"/>
      <c r="E27" s="26" t="n">
        <f>7360</f>
        <v>7360.0</v>
      </c>
      <c r="F27" s="24"/>
      <c r="G27" s="26" t="n">
        <f>5000</f>
        <v>5000.0</v>
      </c>
      <c r="H27" s="25"/>
      <c r="I27" s="26" t="n">
        <f>12360</f>
        <v>12360.0</v>
      </c>
      <c r="J27" s="23"/>
      <c r="K27" s="26" t="n">
        <f>4754140</f>
        <v>4754140.0</v>
      </c>
      <c r="L27" s="24"/>
      <c r="M27" s="26" t="n">
        <f>540000</f>
        <v>540000.0</v>
      </c>
      <c r="N27" s="25"/>
      <c r="O27" s="26" t="n">
        <f>5294140</f>
        <v>5294140.0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11593</f>
        <v>11593.0</v>
      </c>
      <c r="AA27" s="24"/>
      <c r="AB27" s="26" t="n">
        <f>32805</f>
        <v>32805.0</v>
      </c>
      <c r="AC27" s="25"/>
      <c r="AD27" s="26" t="n">
        <f>44398</f>
        <v>44398.0</v>
      </c>
    </row>
    <row r="28">
      <c r="A28" s="21" t="s">
        <v>49</v>
      </c>
      <c r="B28" s="22" t="s">
        <v>27</v>
      </c>
      <c r="C28" s="22" t="s">
        <v>28</v>
      </c>
      <c r="D28" s="23" t="s">
        <v>41</v>
      </c>
      <c r="E28" s="26" t="str">
        <f>"－"</f>
        <v>－</v>
      </c>
      <c r="F28" s="24" t="s">
        <v>41</v>
      </c>
      <c r="G28" s="26" t="str">
        <f>"－"</f>
        <v>－</v>
      </c>
      <c r="H28" s="25" t="s">
        <v>41</v>
      </c>
      <c r="I28" s="26" t="str">
        <f>"－"</f>
        <v>－</v>
      </c>
      <c r="J28" s="23" t="s">
        <v>41</v>
      </c>
      <c r="K28" s="26" t="str">
        <f>"－"</f>
        <v>－</v>
      </c>
      <c r="L28" s="24" t="s">
        <v>41</v>
      </c>
      <c r="M28" s="26" t="str">
        <f>"－"</f>
        <v>－</v>
      </c>
      <c r="N28" s="25" t="s">
        <v>41</v>
      </c>
      <c r="O28" s="26" t="str">
        <f>"－"</f>
        <v>－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11593</f>
        <v>11593.0</v>
      </c>
      <c r="AA28" s="24"/>
      <c r="AB28" s="26" t="n">
        <f>32805</f>
        <v>32805.0</v>
      </c>
      <c r="AC28" s="25"/>
      <c r="AD28" s="26" t="n">
        <f>44398</f>
        <v>44398.0</v>
      </c>
    </row>
    <row r="29">
      <c r="A29" s="21" t="s">
        <v>50</v>
      </c>
      <c r="B29" s="22" t="s">
        <v>27</v>
      </c>
      <c r="C29" s="22" t="s">
        <v>28</v>
      </c>
      <c r="D29" s="23"/>
      <c r="E29" s="26" t="n">
        <f>36</f>
        <v>36.0</v>
      </c>
      <c r="F29" s="24"/>
      <c r="G29" s="26" t="str">
        <f>"－"</f>
        <v>－</v>
      </c>
      <c r="H29" s="25"/>
      <c r="I29" s="26" t="n">
        <f>36</f>
        <v>36.0</v>
      </c>
      <c r="J29" s="23"/>
      <c r="K29" s="26" t="n">
        <f>6847920</f>
        <v>6847920.0</v>
      </c>
      <c r="L29" s="24"/>
      <c r="M29" s="26" t="str">
        <f>"－"</f>
        <v>－</v>
      </c>
      <c r="N29" s="25"/>
      <c r="O29" s="26" t="n">
        <f>6847920</f>
        <v>6847920.0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11629</f>
        <v>11629.0</v>
      </c>
      <c r="AA29" s="24"/>
      <c r="AB29" s="26" t="n">
        <f>32805</f>
        <v>32805.0</v>
      </c>
      <c r="AC29" s="25"/>
      <c r="AD29" s="26" t="n">
        <f>44434</f>
        <v>44434.0</v>
      </c>
    </row>
    <row r="30">
      <c r="A30" s="21" t="s">
        <v>51</v>
      </c>
      <c r="B30" s="22" t="s">
        <v>27</v>
      </c>
      <c r="C30" s="22" t="s">
        <v>28</v>
      </c>
      <c r="D30" s="23"/>
      <c r="E30" s="26" t="n">
        <f>20000</f>
        <v>20000.0</v>
      </c>
      <c r="F30" s="24"/>
      <c r="G30" s="26" t="n">
        <f>20000</f>
        <v>20000.0</v>
      </c>
      <c r="H30" s="25"/>
      <c r="I30" s="26" t="n">
        <f>40000</f>
        <v>40000.0</v>
      </c>
      <c r="J30" s="23"/>
      <c r="K30" s="26" t="n">
        <f>1330000</f>
        <v>1330000.0</v>
      </c>
      <c r="L30" s="24"/>
      <c r="M30" s="26" t="n">
        <f>1090000</f>
        <v>1090000.0</v>
      </c>
      <c r="N30" s="25"/>
      <c r="O30" s="26" t="n">
        <f>2420000</f>
        <v>2420000.0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31629</f>
        <v>31629.0</v>
      </c>
      <c r="AA30" s="24" t="s">
        <v>29</v>
      </c>
      <c r="AB30" s="26" t="n">
        <f>52805</f>
        <v>52805.0</v>
      </c>
      <c r="AC30" s="25"/>
      <c r="AD30" s="26" t="n">
        <f>84434</f>
        <v>84434.0</v>
      </c>
    </row>
    <row r="31">
      <c r="A31" s="21" t="s">
        <v>52</v>
      </c>
      <c r="B31" s="22" t="s">
        <v>27</v>
      </c>
      <c r="C31" s="22" t="s">
        <v>28</v>
      </c>
      <c r="D31" s="23"/>
      <c r="E31" s="26" t="n">
        <f>902</f>
        <v>902.0</v>
      </c>
      <c r="F31" s="24"/>
      <c r="G31" s="26" t="n">
        <f>54</f>
        <v>54.0</v>
      </c>
      <c r="H31" s="25"/>
      <c r="I31" s="26" t="n">
        <f>956</f>
        <v>956.0</v>
      </c>
      <c r="J31" s="23"/>
      <c r="K31" s="26" t="n">
        <f>4348180</f>
        <v>4348180.0</v>
      </c>
      <c r="L31" s="24"/>
      <c r="M31" s="26" t="n">
        <f>3294540</f>
        <v>3294540.0</v>
      </c>
      <c r="N31" s="25"/>
      <c r="O31" s="26" t="n">
        <f>7642720</f>
        <v>7642720.0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31611</f>
        <v>31611.0</v>
      </c>
      <c r="AA31" s="24"/>
      <c r="AB31" s="26" t="n">
        <f>52751</f>
        <v>52751.0</v>
      </c>
      <c r="AC31" s="25"/>
      <c r="AD31" s="26" t="n">
        <f>84362</f>
        <v>84362.0</v>
      </c>
    </row>
    <row r="32">
      <c r="A32" s="21" t="s">
        <v>53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54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55</v>
      </c>
      <c r="B34" s="22" t="s">
        <v>27</v>
      </c>
      <c r="C34" s="22" t="s">
        <v>28</v>
      </c>
      <c r="D34" s="23"/>
      <c r="E34" s="26" t="n">
        <f>300</f>
        <v>300.0</v>
      </c>
      <c r="F34" s="24"/>
      <c r="G34" s="26" t="str">
        <f>"－"</f>
        <v>－</v>
      </c>
      <c r="H34" s="25"/>
      <c r="I34" s="26" t="n">
        <f>300</f>
        <v>300.0</v>
      </c>
      <c r="J34" s="23"/>
      <c r="K34" s="26" t="n">
        <f>1746630</f>
        <v>1746630.0</v>
      </c>
      <c r="L34" s="24"/>
      <c r="M34" s="26" t="str">
        <f>"－"</f>
        <v>－</v>
      </c>
      <c r="N34" s="25"/>
      <c r="O34" s="26" t="n">
        <f>1746630</f>
        <v>1746630.0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 t="s">
        <v>29</v>
      </c>
      <c r="Z34" s="26" t="n">
        <f>31911</f>
        <v>31911.0</v>
      </c>
      <c r="AA34" s="24"/>
      <c r="AB34" s="26" t="n">
        <f>52751</f>
        <v>52751.0</v>
      </c>
      <c r="AC34" s="25" t="s">
        <v>29</v>
      </c>
      <c r="AD34" s="26" t="n">
        <f>84662</f>
        <v>84662.0</v>
      </c>
    </row>
    <row r="35">
      <c r="A35" s="21" t="s">
        <v>56</v>
      </c>
      <c r="B35" s="22" t="s">
        <v>27</v>
      </c>
      <c r="C35" s="22" t="s">
        <v>28</v>
      </c>
      <c r="D35" s="23" t="s">
        <v>29</v>
      </c>
      <c r="E35" s="26" t="n">
        <f>20300</f>
        <v>20300.0</v>
      </c>
      <c r="F35" s="24"/>
      <c r="G35" s="26" t="n">
        <f>22000</f>
        <v>22000.0</v>
      </c>
      <c r="H35" s="25"/>
      <c r="I35" s="26" t="n">
        <f>42300</f>
        <v>42300.0</v>
      </c>
      <c r="J35" s="23"/>
      <c r="K35" s="26" t="n">
        <f>3173410</f>
        <v>3173410.0</v>
      </c>
      <c r="L35" s="24"/>
      <c r="M35" s="26" t="n">
        <f>1888000</f>
        <v>1888000.0</v>
      </c>
      <c r="N35" s="25"/>
      <c r="O35" s="26" t="n">
        <f>5061410</f>
        <v>5061410.0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12211</f>
        <v>12211.0</v>
      </c>
      <c r="AA35" s="24"/>
      <c r="AB35" s="26" t="n">
        <f>30751</f>
        <v>30751.0</v>
      </c>
      <c r="AC35" s="25"/>
      <c r="AD35" s="26" t="n">
        <f>42962</f>
        <v>42962.0</v>
      </c>
    </row>
    <row r="36">
      <c r="A36" s="21" t="s">
        <v>57</v>
      </c>
      <c r="B36" s="22" t="s">
        <v>27</v>
      </c>
      <c r="C36" s="22" t="s">
        <v>28</v>
      </c>
      <c r="D36" s="23"/>
      <c r="E36" s="26" t="str">
        <f>"－"</f>
        <v>－</v>
      </c>
      <c r="F36" s="24"/>
      <c r="G36" s="26" t="n">
        <f>1</f>
        <v>1.0</v>
      </c>
      <c r="H36" s="25"/>
      <c r="I36" s="26" t="n">
        <f>1</f>
        <v>1.0</v>
      </c>
      <c r="J36" s="23"/>
      <c r="K36" s="26" t="str">
        <f>"－"</f>
        <v>－</v>
      </c>
      <c r="L36" s="24"/>
      <c r="M36" s="26" t="n">
        <f>176000</f>
        <v>176000.0</v>
      </c>
      <c r="N36" s="25"/>
      <c r="O36" s="26" t="n">
        <f>176000</f>
        <v>176000.0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12211</f>
        <v>12211.0</v>
      </c>
      <c r="AA36" s="24"/>
      <c r="AB36" s="26" t="n">
        <f>30752</f>
        <v>30752.0</v>
      </c>
      <c r="AC36" s="25"/>
      <c r="AD36" s="26" t="n">
        <f>42963</f>
        <v>42963.0</v>
      </c>
    </row>
    <row r="37">
      <c r="A37" s="21" t="s">
        <v>58</v>
      </c>
      <c r="B37" s="22" t="s">
        <v>27</v>
      </c>
      <c r="C37" s="22" t="s">
        <v>28</v>
      </c>
      <c r="D37" s="23"/>
      <c r="E37" s="26" t="n">
        <f>14</f>
        <v>14.0</v>
      </c>
      <c r="F37" s="24"/>
      <c r="G37" s="26" t="str">
        <f>"－"</f>
        <v>－</v>
      </c>
      <c r="H37" s="25"/>
      <c r="I37" s="26" t="n">
        <f>14</f>
        <v>14.0</v>
      </c>
      <c r="J37" s="23"/>
      <c r="K37" s="26" t="n">
        <f>5110560</f>
        <v>5110560.0</v>
      </c>
      <c r="L37" s="24"/>
      <c r="M37" s="26" t="str">
        <f>"－"</f>
        <v>－</v>
      </c>
      <c r="N37" s="25"/>
      <c r="O37" s="26" t="n">
        <f>5110560</f>
        <v>5110560.0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12205</f>
        <v>12205.0</v>
      </c>
      <c r="AA37" s="24"/>
      <c r="AB37" s="26" t="n">
        <f>30752</f>
        <v>30752.0</v>
      </c>
      <c r="AC37" s="25"/>
      <c r="AD37" s="26" t="n">
        <f>42957</f>
        <v>42957.0</v>
      </c>
    </row>
    <row r="38">
      <c r="A38" s="21" t="s">
        <v>59</v>
      </c>
      <c r="B38" s="22" t="s">
        <v>27</v>
      </c>
      <c r="C38" s="22" t="s">
        <v>28</v>
      </c>
      <c r="D38" s="23"/>
      <c r="E38" s="26" t="str">
        <f>"－"</f>
        <v>－</v>
      </c>
      <c r="F38" s="24"/>
      <c r="G38" s="26" t="str">
        <f>"－"</f>
        <v>－</v>
      </c>
      <c r="H38" s="25"/>
      <c r="I38" s="26" t="str">
        <f>"－"</f>
        <v>－</v>
      </c>
      <c r="J38" s="23"/>
      <c r="K38" s="26" t="str">
        <f>"－"</f>
        <v>－</v>
      </c>
      <c r="L38" s="24"/>
      <c r="M38" s="26" t="str">
        <f>"－"</f>
        <v>－</v>
      </c>
      <c r="N38" s="25"/>
      <c r="O38" s="26" t="str">
        <f>"－"</f>
        <v>－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12205</f>
        <v>12205.0</v>
      </c>
      <c r="AA38" s="24"/>
      <c r="AB38" s="26" t="n">
        <f>30752</f>
        <v>30752.0</v>
      </c>
      <c r="AC38" s="25"/>
      <c r="AD38" s="26" t="n">
        <f>42957</f>
        <v>42957.0</v>
      </c>
    </row>
    <row r="39">
      <c r="A39" s="21" t="s">
        <v>60</v>
      </c>
      <c r="B39" s="22" t="s">
        <v>27</v>
      </c>
      <c r="C39" s="22" t="s">
        <v>28</v>
      </c>
      <c r="D39" s="23"/>
      <c r="E39" s="26"/>
      <c r="F39" s="24"/>
      <c r="G39" s="26"/>
      <c r="H39" s="25"/>
      <c r="I39" s="26"/>
      <c r="J39" s="23"/>
      <c r="K39" s="26"/>
      <c r="L39" s="24"/>
      <c r="M39" s="26"/>
      <c r="N39" s="25"/>
      <c r="O39" s="26"/>
      <c r="P39" s="27"/>
      <c r="Q39" s="28"/>
      <c r="R39" s="29"/>
      <c r="S39" s="23"/>
      <c r="T39" s="26"/>
      <c r="U39" s="24"/>
      <c r="V39" s="26"/>
      <c r="W39" s="25"/>
      <c r="X39" s="26"/>
      <c r="Y39" s="23"/>
      <c r="Z39" s="26"/>
      <c r="AA39" s="24"/>
      <c r="AB39" s="26"/>
      <c r="AC39" s="25"/>
      <c r="AD39" s="26"/>
    </row>
    <row r="40">
      <c r="A40" s="21" t="s">
        <v>61</v>
      </c>
      <c r="B40" s="22" t="s">
        <v>27</v>
      </c>
      <c r="C40" s="22" t="s">
        <v>28</v>
      </c>
      <c r="D40" s="23"/>
      <c r="E40" s="26"/>
      <c r="F40" s="24"/>
      <c r="G40" s="26"/>
      <c r="H40" s="25"/>
      <c r="I40" s="26"/>
      <c r="J40" s="23"/>
      <c r="K40" s="26"/>
      <c r="L40" s="24"/>
      <c r="M40" s="26"/>
      <c r="N40" s="25"/>
      <c r="O40" s="26"/>
      <c r="P40" s="27"/>
      <c r="Q40" s="28"/>
      <c r="R40" s="29"/>
      <c r="S40" s="23"/>
      <c r="T40" s="26"/>
      <c r="U40" s="24"/>
      <c r="V40" s="26"/>
      <c r="W40" s="25"/>
      <c r="X40" s="26"/>
      <c r="Y40" s="23"/>
      <c r="Z40" s="26"/>
      <c r="AA40" s="24"/>
      <c r="AB40" s="26"/>
      <c r="AC40" s="25"/>
      <c r="AD40" s="26"/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