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<sst xmlns="http://schemas.openxmlformats.org/spreadsheetml/2006/main" count="167" uniqueCount="61">
  <si>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</si>
  <si>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</si>
  <si>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</si>
  <si>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</si>
  <si>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</si>
  <si>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</si>
  <si>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</si>
  <si>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</si>
  <si>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</si>
  <si>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</si>
  <si>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</si>
  <si>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</si>
  <si>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</si>
  <si>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</si>
  <si>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</si>
  <si>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</si>
  <si>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</si>
  <si>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</si>
  <si>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</si>
  <si>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</si>
  <si>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</si>
  <si>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</si>
  <si>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</si>
  <si>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</si>
  <si>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</si>
  <si>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</si>
  <si>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</si>
  <si>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有価証券オプション</t>
  </si>
  <si>
    <t>Securities Options</t>
  </si>
  <si>
    <t>●</t>
  </si>
  <si>
    <t>◎●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</si>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</sst>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2000</f>
        <v>2000.0</v>
      </c>
      <c r="F10" s="24" t="s">
        <v>29</v>
      </c>
      <c r="G10" s="26" t="str">
        <f>"－"</f>
        <v>－</v>
      </c>
      <c r="H10" s="25"/>
      <c r="I10" s="26" t="n">
        <f>2000</f>
        <v>2000.0</v>
      </c>
      <c r="J10" s="23"/>
      <c r="K10" s="26" t="n">
        <f>412000</f>
        <v>412000.0</v>
      </c>
      <c r="L10" s="24" t="s">
        <v>29</v>
      </c>
      <c r="M10" s="26" t="str">
        <f>"－"</f>
        <v>－</v>
      </c>
      <c r="N10" s="25"/>
      <c r="O10" s="26" t="n">
        <f>412000</f>
        <v>412000.0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 t="s">
        <v>29</v>
      </c>
      <c r="Z10" s="26" t="n">
        <f>10205</f>
        <v>10205.0</v>
      </c>
      <c r="AA10" s="24"/>
      <c r="AB10" s="26" t="n">
        <f>30752</f>
        <v>30752.0</v>
      </c>
      <c r="AC10" s="25"/>
      <c r="AD10" s="26" t="n">
        <f>40957</f>
        <v>40957.0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200</f>
        <v>200.0</v>
      </c>
      <c r="F11" s="24"/>
      <c r="G11" s="26" t="str">
        <f>"－"</f>
        <v>－</v>
      </c>
      <c r="H11" s="25"/>
      <c r="I11" s="26" t="n">
        <f>200</f>
        <v>200.0</v>
      </c>
      <c r="J11" s="23"/>
      <c r="K11" s="26" t="n">
        <f>50800</f>
        <v>50800.0</v>
      </c>
      <c r="L11" s="24"/>
      <c r="M11" s="26" t="str">
        <f>"－"</f>
        <v>－</v>
      </c>
      <c r="N11" s="25"/>
      <c r="O11" s="26" t="n">
        <f>50800</f>
        <v>50800.0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10305</f>
        <v>10305.0</v>
      </c>
      <c r="AA11" s="24"/>
      <c r="AB11" s="26" t="n">
        <f>30752</f>
        <v>30752.0</v>
      </c>
      <c r="AC11" s="25"/>
      <c r="AD11" s="26" t="n">
        <f>41057</f>
        <v>41057.0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 t="n">
        <f>10175</f>
        <v>10175.0</v>
      </c>
      <c r="F13" s="24" t="s">
        <v>34</v>
      </c>
      <c r="G13" s="26" t="n">
        <f>18000</f>
        <v>18000.0</v>
      </c>
      <c r="H13" s="25" t="s">
        <v>34</v>
      </c>
      <c r="I13" s="26" t="n">
        <f>28175</f>
        <v>28175.0</v>
      </c>
      <c r="J13" s="23"/>
      <c r="K13" s="26" t="n">
        <f>11687910</f>
        <v>1.168791E7</v>
      </c>
      <c r="L13" s="24" t="s">
        <v>34</v>
      </c>
      <c r="M13" s="26" t="n">
        <f>8604000</f>
        <v>8604000.0</v>
      </c>
      <c r="N13" s="25"/>
      <c r="O13" s="26" t="n">
        <f>20291910</f>
        <v>2.029191E7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20432</f>
        <v>20432.0</v>
      </c>
      <c r="AA13" s="24" t="s">
        <v>34</v>
      </c>
      <c r="AB13" s="26" t="n">
        <f>40752</f>
        <v>40752.0</v>
      </c>
      <c r="AC13" s="25" t="s">
        <v>34</v>
      </c>
      <c r="AD13" s="26" t="n">
        <f>61184</f>
        <v>61184.0</v>
      </c>
    </row>
    <row r="14">
      <c r="A14" s="21" t="s">
        <v>35</v>
      </c>
      <c r="B14" s="22" t="s">
        <v>27</v>
      </c>
      <c r="C14" s="22" t="s">
        <v>28</v>
      </c>
      <c r="D14" s="23" t="s">
        <v>29</v>
      </c>
      <c r="E14" s="26" t="str">
        <f>"－"</f>
        <v>－</v>
      </c>
      <c r="F14" s="24"/>
      <c r="G14" s="26" t="n">
        <f>8000</f>
        <v>8000.0</v>
      </c>
      <c r="H14" s="25"/>
      <c r="I14" s="26" t="n">
        <f>8000</f>
        <v>8000.0</v>
      </c>
      <c r="J14" s="23" t="s">
        <v>29</v>
      </c>
      <c r="K14" s="26" t="str">
        <f>"－"</f>
        <v>－</v>
      </c>
      <c r="L14" s="24"/>
      <c r="M14" s="26" t="n">
        <f>7942000</f>
        <v>7942000.0</v>
      </c>
      <c r="N14" s="25"/>
      <c r="O14" s="26" t="n">
        <f>7942000</f>
        <v>7942000.0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20432</f>
        <v>20432.0</v>
      </c>
      <c r="AA14" s="24"/>
      <c r="AB14" s="26" t="n">
        <f>40752</f>
        <v>40752.0</v>
      </c>
      <c r="AC14" s="25"/>
      <c r="AD14" s="26" t="n">
        <f>61184</f>
        <v>61184.0</v>
      </c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/>
      <c r="E17" s="26" t="n">
        <f>7</f>
        <v>7.0</v>
      </c>
      <c r="F17" s="24"/>
      <c r="G17" s="26" t="n">
        <f>4420</f>
        <v>4420.0</v>
      </c>
      <c r="H17" s="25"/>
      <c r="I17" s="26" t="n">
        <f>4427</f>
        <v>4427.0</v>
      </c>
      <c r="J17" s="23"/>
      <c r="K17" s="26" t="n">
        <f>37100</f>
        <v>37100.0</v>
      </c>
      <c r="L17" s="24"/>
      <c r="M17" s="26" t="n">
        <f>2787980</f>
        <v>2787980.0</v>
      </c>
      <c r="N17" s="25"/>
      <c r="O17" s="26" t="n">
        <f>2825080</f>
        <v>2825080.0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20439</f>
        <v>20439.0</v>
      </c>
      <c r="AA17" s="24"/>
      <c r="AB17" s="26" t="n">
        <f>40333</f>
        <v>40333.0</v>
      </c>
      <c r="AC17" s="25"/>
      <c r="AD17" s="26" t="n">
        <f>60772</f>
        <v>60772.0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10</f>
        <v>10.0</v>
      </c>
      <c r="F18" s="24"/>
      <c r="G18" s="26" t="n">
        <f>10000</f>
        <v>10000.0</v>
      </c>
      <c r="H18" s="25"/>
      <c r="I18" s="26" t="n">
        <f>10010</f>
        <v>10010.0</v>
      </c>
      <c r="J18" s="23"/>
      <c r="K18" s="26" t="n">
        <f>38500</f>
        <v>38500.0</v>
      </c>
      <c r="L18" s="24"/>
      <c r="M18" s="26" t="n">
        <f>6284000</f>
        <v>6284000.0</v>
      </c>
      <c r="N18" s="25"/>
      <c r="O18" s="26" t="n">
        <f>6322500</f>
        <v>6322500.0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20449</f>
        <v>20449.0</v>
      </c>
      <c r="AA18" s="24"/>
      <c r="AB18" s="26" t="n">
        <f>38333</f>
        <v>38333.0</v>
      </c>
      <c r="AC18" s="25"/>
      <c r="AD18" s="26" t="n">
        <f>58782</f>
        <v>58782.0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208</f>
        <v>208.0</v>
      </c>
      <c r="F19" s="24"/>
      <c r="G19" s="26" t="n">
        <f>4000</f>
        <v>4000.0</v>
      </c>
      <c r="H19" s="25"/>
      <c r="I19" s="26" t="n">
        <f>4208</f>
        <v>4208.0</v>
      </c>
      <c r="J19" s="23"/>
      <c r="K19" s="26" t="n">
        <f>15083490</f>
        <v>1.508349E7</v>
      </c>
      <c r="L19" s="24"/>
      <c r="M19" s="26" t="n">
        <f>2440000</f>
        <v>2440000.0</v>
      </c>
      <c r="N19" s="25"/>
      <c r="O19" s="26" t="n">
        <f>17523490</f>
        <v>1.752349E7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20477</f>
        <v>20477.0</v>
      </c>
      <c r="AA19" s="24"/>
      <c r="AB19" s="26" t="n">
        <f>38363</f>
        <v>38363.0</v>
      </c>
      <c r="AC19" s="25"/>
      <c r="AD19" s="26" t="n">
        <f>58840</f>
        <v>58840.0</v>
      </c>
    </row>
    <row r="20">
      <c r="A20" s="21" t="s">
        <v>41</v>
      </c>
      <c r="B20" s="22" t="s">
        <v>27</v>
      </c>
      <c r="C20" s="22" t="s">
        <v>28</v>
      </c>
      <c r="D20" s="23"/>
      <c r="E20" s="26" t="n">
        <f>2282</f>
        <v>2282.0</v>
      </c>
      <c r="F20" s="24"/>
      <c r="G20" s="26" t="n">
        <f>11200</f>
        <v>11200.0</v>
      </c>
      <c r="H20" s="25"/>
      <c r="I20" s="26" t="n">
        <f>13482</f>
        <v>13482.0</v>
      </c>
      <c r="J20" s="23" t="s">
        <v>34</v>
      </c>
      <c r="K20" s="26" t="n">
        <f>71228020</f>
        <v>7.122802E7</v>
      </c>
      <c r="L20" s="24"/>
      <c r="M20" s="26" t="n">
        <f>8464000</f>
        <v>8464000.0</v>
      </c>
      <c r="N20" s="25" t="s">
        <v>34</v>
      </c>
      <c r="O20" s="26" t="n">
        <f>79692020</f>
        <v>7.969202E7</v>
      </c>
      <c r="P20" s="27" t="n">
        <f>458</f>
        <v>458.0</v>
      </c>
      <c r="Q20" s="28" t="n">
        <f>9230</f>
        <v>9230.0</v>
      </c>
      <c r="R20" s="29" t="n">
        <f>9688</f>
        <v>9688.0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21202</f>
        <v>21202.0</v>
      </c>
      <c r="AA20" s="24"/>
      <c r="AB20" s="26" t="n">
        <f>29346</f>
        <v>29346.0</v>
      </c>
      <c r="AC20" s="25"/>
      <c r="AD20" s="26" t="n">
        <f>50548</f>
        <v>50548.0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361</f>
        <v>361.0</v>
      </c>
      <c r="F21" s="24"/>
      <c r="G21" s="26" t="n">
        <f>1</f>
        <v>1.0</v>
      </c>
      <c r="H21" s="25"/>
      <c r="I21" s="26" t="n">
        <f>362</f>
        <v>362.0</v>
      </c>
      <c r="J21" s="23"/>
      <c r="K21" s="26" t="n">
        <f>226221</f>
        <v>226221.0</v>
      </c>
      <c r="L21" s="24"/>
      <c r="M21" s="26" t="n">
        <f>363</f>
        <v>363.0</v>
      </c>
      <c r="N21" s="25"/>
      <c r="O21" s="26" t="n">
        <f>226584</f>
        <v>226584.0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21563</f>
        <v>21563.0</v>
      </c>
      <c r="AA21" s="24"/>
      <c r="AB21" s="26" t="n">
        <f>29346</f>
        <v>29346.0</v>
      </c>
      <c r="AC21" s="25"/>
      <c r="AD21" s="26" t="n">
        <f>50909</f>
        <v>50909.0</v>
      </c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 t="n">
        <f>51</f>
        <v>51.0</v>
      </c>
      <c r="F24" s="24"/>
      <c r="G24" s="26" t="str">
        <f>"－"</f>
        <v>－</v>
      </c>
      <c r="H24" s="25" t="s">
        <v>29</v>
      </c>
      <c r="I24" s="26" t="n">
        <f>51</f>
        <v>51.0</v>
      </c>
      <c r="J24" s="23"/>
      <c r="K24" s="26" t="n">
        <f>12750</f>
        <v>12750.0</v>
      </c>
      <c r="L24" s="24"/>
      <c r="M24" s="26" t="str">
        <f>"－"</f>
        <v>－</v>
      </c>
      <c r="N24" s="25" t="s">
        <v>29</v>
      </c>
      <c r="O24" s="26" t="n">
        <f>12750</f>
        <v>12750.0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21614</f>
        <v>21614.0</v>
      </c>
      <c r="AA24" s="24"/>
      <c r="AB24" s="26" t="n">
        <f>29346</f>
        <v>29346.0</v>
      </c>
      <c r="AC24" s="25"/>
      <c r="AD24" s="26" t="n">
        <f>50960</f>
        <v>50960.0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55</f>
        <v>55.0</v>
      </c>
      <c r="F25" s="24"/>
      <c r="G25" s="26" t="n">
        <f>5</f>
        <v>5.0</v>
      </c>
      <c r="H25" s="25"/>
      <c r="I25" s="26" t="n">
        <f>60</f>
        <v>60.0</v>
      </c>
      <c r="J25" s="23"/>
      <c r="K25" s="26" t="n">
        <f>12890</f>
        <v>12890.0</v>
      </c>
      <c r="L25" s="24"/>
      <c r="M25" s="26" t="n">
        <f>1100</f>
        <v>1100.0</v>
      </c>
      <c r="N25" s="25"/>
      <c r="O25" s="26" t="n">
        <f>13990</f>
        <v>13990.0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21669</f>
        <v>21669.0</v>
      </c>
      <c r="AA25" s="24"/>
      <c r="AB25" s="26" t="n">
        <f>29351</f>
        <v>29351.0</v>
      </c>
      <c r="AC25" s="25"/>
      <c r="AD25" s="26" t="n">
        <f>51020</f>
        <v>51020.0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2000</f>
        <v>2000.0</v>
      </c>
      <c r="F26" s="24"/>
      <c r="G26" s="26" t="str">
        <f>"－"</f>
        <v>－</v>
      </c>
      <c r="H26" s="25"/>
      <c r="I26" s="26" t="n">
        <f>2000</f>
        <v>2000.0</v>
      </c>
      <c r="J26" s="23"/>
      <c r="K26" s="26" t="n">
        <f>168000</f>
        <v>168000.0</v>
      </c>
      <c r="L26" s="24"/>
      <c r="M26" s="26" t="str">
        <f>"－"</f>
        <v>－</v>
      </c>
      <c r="N26" s="25"/>
      <c r="O26" s="26" t="n">
        <f>168000</f>
        <v>168000.0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20089</f>
        <v>20089.0</v>
      </c>
      <c r="AA26" s="24"/>
      <c r="AB26" s="26" t="n">
        <f>29351</f>
        <v>29351.0</v>
      </c>
      <c r="AC26" s="25"/>
      <c r="AD26" s="26" t="n">
        <f>49440</f>
        <v>49440.0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710</f>
        <v>710.0</v>
      </c>
      <c r="F27" s="24"/>
      <c r="G27" s="26" t="n">
        <f>34</f>
        <v>34.0</v>
      </c>
      <c r="H27" s="25"/>
      <c r="I27" s="26" t="n">
        <f>744</f>
        <v>744.0</v>
      </c>
      <c r="J27" s="23"/>
      <c r="K27" s="26" t="n">
        <f>549250</f>
        <v>549250.0</v>
      </c>
      <c r="L27" s="24"/>
      <c r="M27" s="26" t="n">
        <f>148450</f>
        <v>148450.0</v>
      </c>
      <c r="N27" s="25"/>
      <c r="O27" s="26" t="n">
        <f>697700</f>
        <v>697700.0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20799</f>
        <v>20799.0</v>
      </c>
      <c r="AA27" s="24"/>
      <c r="AB27" s="26" t="n">
        <f>29385</f>
        <v>29385.0</v>
      </c>
      <c r="AC27" s="25"/>
      <c r="AD27" s="26" t="n">
        <f>50184</f>
        <v>50184.0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231</f>
        <v>231.0</v>
      </c>
      <c r="F28" s="24"/>
      <c r="G28" s="26" t="str">
        <f>"－"</f>
        <v>－</v>
      </c>
      <c r="H28" s="25"/>
      <c r="I28" s="26" t="n">
        <f>231</f>
        <v>231.0</v>
      </c>
      <c r="J28" s="23"/>
      <c r="K28" s="26" t="n">
        <f>10773930</f>
        <v>1.077393E7</v>
      </c>
      <c r="L28" s="24"/>
      <c r="M28" s="26" t="str">
        <f>"－"</f>
        <v>－</v>
      </c>
      <c r="N28" s="25"/>
      <c r="O28" s="26" t="n">
        <f>10773930</f>
        <v>1.077393E7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20905</f>
        <v>20905.0</v>
      </c>
      <c r="AA28" s="24"/>
      <c r="AB28" s="26" t="n">
        <f>29385</f>
        <v>29385.0</v>
      </c>
      <c r="AC28" s="25"/>
      <c r="AD28" s="26" t="n">
        <f>50290</f>
        <v>50290.0</v>
      </c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1914</f>
        <v>1914.0</v>
      </c>
      <c r="F31" s="24"/>
      <c r="G31" s="26" t="str">
        <f>"－"</f>
        <v>－</v>
      </c>
      <c r="H31" s="25"/>
      <c r="I31" s="26" t="n">
        <f>1914</f>
        <v>1914.0</v>
      </c>
      <c r="J31" s="23"/>
      <c r="K31" s="26" t="n">
        <f>7204840</f>
        <v>7204840.0</v>
      </c>
      <c r="L31" s="24"/>
      <c r="M31" s="26" t="str">
        <f>"－"</f>
        <v>－</v>
      </c>
      <c r="N31" s="25"/>
      <c r="O31" s="26" t="n">
        <f>7204840</f>
        <v>7204840.0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 t="s">
        <v>34</v>
      </c>
      <c r="Z31" s="26" t="n">
        <f>21979</f>
        <v>21979.0</v>
      </c>
      <c r="AA31" s="24"/>
      <c r="AB31" s="26" t="n">
        <f>29385</f>
        <v>29385.0</v>
      </c>
      <c r="AC31" s="25"/>
      <c r="AD31" s="26" t="n">
        <f>51364</f>
        <v>51364.0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 t="s">
        <v>34</v>
      </c>
      <c r="E33" s="26" t="n">
        <f>10667</f>
        <v>10667.0</v>
      </c>
      <c r="F33" s="24"/>
      <c r="G33" s="26" t="n">
        <f>15030</f>
        <v>15030.0</v>
      </c>
      <c r="H33" s="25"/>
      <c r="I33" s="26" t="n">
        <f>25697</f>
        <v>25697.0</v>
      </c>
      <c r="J33" s="23"/>
      <c r="K33" s="26" t="n">
        <f>645110</f>
        <v>645110.0</v>
      </c>
      <c r="L33" s="24"/>
      <c r="M33" s="26" t="n">
        <f>2501590</f>
        <v>2501590.0</v>
      </c>
      <c r="N33" s="25"/>
      <c r="O33" s="26" t="n">
        <f>3146700</f>
        <v>3146700.0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12646</f>
        <v>12646.0</v>
      </c>
      <c r="AA33" s="24"/>
      <c r="AB33" s="26" t="n">
        <f>20355</f>
        <v>20355.0</v>
      </c>
      <c r="AC33" s="25"/>
      <c r="AD33" s="26" t="n">
        <f>33001</f>
        <v>33001.0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105</f>
        <v>105.0</v>
      </c>
      <c r="F34" s="24"/>
      <c r="G34" s="26" t="n">
        <f>2250</f>
        <v>2250.0</v>
      </c>
      <c r="H34" s="25"/>
      <c r="I34" s="26" t="n">
        <f>2355</f>
        <v>2355.0</v>
      </c>
      <c r="J34" s="23"/>
      <c r="K34" s="26" t="n">
        <f>140400</f>
        <v>140400.0</v>
      </c>
      <c r="L34" s="24"/>
      <c r="M34" s="26" t="n">
        <f>1717500</f>
        <v>1717500.0</v>
      </c>
      <c r="N34" s="25"/>
      <c r="O34" s="26" t="n">
        <f>1857900</f>
        <v>1857900.0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12751</f>
        <v>12751.0</v>
      </c>
      <c r="AA34" s="24"/>
      <c r="AB34" s="26" t="n">
        <f>18605</f>
        <v>18605.0</v>
      </c>
      <c r="AC34" s="25"/>
      <c r="AD34" s="26" t="n">
        <f>31356</f>
        <v>31356.0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77</f>
        <v>77.0</v>
      </c>
      <c r="F35" s="24"/>
      <c r="G35" s="26" t="n">
        <f>6000</f>
        <v>6000.0</v>
      </c>
      <c r="H35" s="25"/>
      <c r="I35" s="26" t="n">
        <f>6077</f>
        <v>6077.0</v>
      </c>
      <c r="J35" s="23"/>
      <c r="K35" s="26" t="n">
        <f>22499</f>
        <v>22499.0</v>
      </c>
      <c r="L35" s="24"/>
      <c r="M35" s="26" t="n">
        <f>3126000</f>
        <v>3126000.0</v>
      </c>
      <c r="N35" s="25"/>
      <c r="O35" s="26" t="n">
        <f>3148499</f>
        <v>3148499.0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12827</f>
        <v>12827.0</v>
      </c>
      <c r="AA35" s="24" t="s">
        <v>29</v>
      </c>
      <c r="AB35" s="26" t="n">
        <f>16605</f>
        <v>16605.0</v>
      </c>
      <c r="AC35" s="25" t="s">
        <v>29</v>
      </c>
      <c r="AD35" s="26" t="n">
        <f>29432</f>
        <v>29432.0</v>
      </c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 t="n">
        <f>63</f>
        <v>63.0</v>
      </c>
      <c r="F38" s="24"/>
      <c r="G38" s="26" t="n">
        <f>6000</f>
        <v>6000.0</v>
      </c>
      <c r="H38" s="25"/>
      <c r="I38" s="26" t="n">
        <f>6063</f>
        <v>6063.0</v>
      </c>
      <c r="J38" s="23"/>
      <c r="K38" s="26" t="n">
        <f>32050</f>
        <v>32050.0</v>
      </c>
      <c r="L38" s="24"/>
      <c r="M38" s="26" t="n">
        <f>2230000</f>
        <v>2230000.0</v>
      </c>
      <c r="N38" s="25"/>
      <c r="O38" s="26" t="n">
        <f>2262050</f>
        <v>2262050.0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12890</f>
        <v>12890.0</v>
      </c>
      <c r="AA38" s="24"/>
      <c r="AB38" s="26" t="n">
        <f>22605</f>
        <v>22605.0</v>
      </c>
      <c r="AC38" s="25"/>
      <c r="AD38" s="26" t="n">
        <f>35495</f>
        <v>35495.0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150</f>
        <v>150.0</v>
      </c>
      <c r="F39" s="24"/>
      <c r="G39" s="26" t="n">
        <f>14000</f>
        <v>14000.0</v>
      </c>
      <c r="H39" s="25"/>
      <c r="I39" s="26" t="n">
        <f>14150</f>
        <v>14150.0</v>
      </c>
      <c r="J39" s="23"/>
      <c r="K39" s="26" t="n">
        <f>18350</f>
        <v>18350.0</v>
      </c>
      <c r="L39" s="24"/>
      <c r="M39" s="26" t="n">
        <f>3690000</f>
        <v>3690000.0</v>
      </c>
      <c r="N39" s="25"/>
      <c r="O39" s="26" t="n">
        <f>3708350</f>
        <v>3708350.0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12940</f>
        <v>12940.0</v>
      </c>
      <c r="AA39" s="24"/>
      <c r="AB39" s="26" t="n">
        <f>24605</f>
        <v>24605.0</v>
      </c>
      <c r="AC39" s="25"/>
      <c r="AD39" s="26" t="n">
        <f>37545</f>
        <v>37545.0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