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<sst xmlns="http://schemas.openxmlformats.org/spreadsheetml/2006/main" count="170" uniqueCount="62">
  <si>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</si>
  <si>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</si>
  <si>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</si>
  <si>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</si>
  <si>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</si>
  <si>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</si>
  <si>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</si>
  <si>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</si>
  <si>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</si>
  <si>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</si>
  <si>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</si>
  <si>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</si>
  <si>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</si>
  <si>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</si>
  <si>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</si>
  <si>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</si>
  <si>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</si>
  <si>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</si>
  <si>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</si>
  <si>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</si>
  <si>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</si>
  <si>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</si>
  <si>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</si>
  <si>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</si>
  <si>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</si>
  <si>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</si>
  <si>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</si>
  <si>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有価証券オプション</t>
  </si>
  <si>
    <t>Securities Options</t>
  </si>
  <si>
    <t>◎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</si>
  <si>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</si>
  <si>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</si>
  <si>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</si>
  <si>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</si>
  <si>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</si>
  <si>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</si>
  <si>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</si>
  <si>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</si>
  <si>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</si>
  <si>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</si>
  <si>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●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</si>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</sst>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66</f>
        <v>66.0</v>
      </c>
      <c r="F10" s="24" t="s">
        <v>29</v>
      </c>
      <c r="G10" s="26" t="n">
        <f>14060</f>
        <v>14060.0</v>
      </c>
      <c r="H10" s="25"/>
      <c r="I10" s="26" t="n">
        <f>14126</f>
        <v>14126.0</v>
      </c>
      <c r="J10" s="23"/>
      <c r="K10" s="26" t="n">
        <f>48207</f>
        <v>48207.0</v>
      </c>
      <c r="L10" s="24"/>
      <c r="M10" s="26" t="n">
        <f>3561200</f>
        <v>3561200.0</v>
      </c>
      <c r="N10" s="25"/>
      <c r="O10" s="26" t="n">
        <f>3609407</f>
        <v>3609407.0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30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30</v>
      </c>
      <c r="X10" s="26" t="str">
        <f>"－"</f>
        <v>－</v>
      </c>
      <c r="Y10" s="23"/>
      <c r="Z10" s="26" t="n">
        <f>13006</f>
        <v>13006.0</v>
      </c>
      <c r="AA10" s="24"/>
      <c r="AB10" s="26" t="n">
        <f>26665</f>
        <v>26665.0</v>
      </c>
      <c r="AC10" s="25"/>
      <c r="AD10" s="26" t="n">
        <f>39671</f>
        <v>39671.0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56</f>
        <v>56.0</v>
      </c>
      <c r="F11" s="24"/>
      <c r="G11" s="26" t="n">
        <f>6166</f>
        <v>6166.0</v>
      </c>
      <c r="H11" s="25"/>
      <c r="I11" s="26" t="n">
        <f>6222</f>
        <v>6222.0</v>
      </c>
      <c r="J11" s="23"/>
      <c r="K11" s="26" t="n">
        <f>15699500</f>
        <v>1.56995E7</v>
      </c>
      <c r="L11" s="24"/>
      <c r="M11" s="26" t="n">
        <f>1856680</f>
        <v>1856680.0</v>
      </c>
      <c r="N11" s="25"/>
      <c r="O11" s="26" t="n">
        <f>17556180</f>
        <v>1.755618E7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12950</f>
        <v>12950.0</v>
      </c>
      <c r="AA11" s="24"/>
      <c r="AB11" s="26" t="n">
        <f>28831</f>
        <v>28831.0</v>
      </c>
      <c r="AC11" s="25"/>
      <c r="AD11" s="26" t="n">
        <f>41781</f>
        <v>41781.0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54</f>
        <v>54.0</v>
      </c>
      <c r="F12" s="24"/>
      <c r="G12" s="26" t="n">
        <f>12000</f>
        <v>12000.0</v>
      </c>
      <c r="H12" s="25"/>
      <c r="I12" s="26" t="n">
        <f>12054</f>
        <v>12054.0</v>
      </c>
      <c r="J12" s="23"/>
      <c r="K12" s="26" t="n">
        <f>13146280</f>
        <v>1.314628E7</v>
      </c>
      <c r="L12" s="24"/>
      <c r="M12" s="26" t="n">
        <f>4200000</f>
        <v>4200000.0</v>
      </c>
      <c r="N12" s="25"/>
      <c r="O12" s="26" t="n">
        <f>17346280</f>
        <v>1.734628E7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12974</f>
        <v>12974.0</v>
      </c>
      <c r="AA12" s="24"/>
      <c r="AB12" s="26" t="n">
        <f>30831</f>
        <v>30831.0</v>
      </c>
      <c r="AC12" s="25"/>
      <c r="AD12" s="26" t="n">
        <f>43805</f>
        <v>43805.0</v>
      </c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 t="n">
        <f>112</f>
        <v>112.0</v>
      </c>
      <c r="F15" s="24"/>
      <c r="G15" s="26" t="n">
        <f>2000</f>
        <v>2000.0</v>
      </c>
      <c r="H15" s="25"/>
      <c r="I15" s="26" t="n">
        <f>2112</f>
        <v>2112.0</v>
      </c>
      <c r="J15" s="23"/>
      <c r="K15" s="26" t="n">
        <f>101236</f>
        <v>101236.0</v>
      </c>
      <c r="L15" s="24"/>
      <c r="M15" s="26" t="n">
        <f>874000</f>
        <v>874000.0</v>
      </c>
      <c r="N15" s="25"/>
      <c r="O15" s="26" t="n">
        <f>975236</f>
        <v>975236.0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 t="s">
        <v>29</v>
      </c>
      <c r="Z15" s="26" t="n">
        <f>13086</f>
        <v>13086.0</v>
      </c>
      <c r="AA15" s="24"/>
      <c r="AB15" s="26" t="n">
        <f>32831</f>
        <v>32831.0</v>
      </c>
      <c r="AC15" s="25"/>
      <c r="AD15" s="26" t="n">
        <f>45917</f>
        <v>45917.0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140</f>
        <v>140.0</v>
      </c>
      <c r="F16" s="24"/>
      <c r="G16" s="26" t="n">
        <f>10000</f>
        <v>10000.0</v>
      </c>
      <c r="H16" s="25"/>
      <c r="I16" s="26" t="n">
        <f>10140</f>
        <v>10140.0</v>
      </c>
      <c r="J16" s="23"/>
      <c r="K16" s="26" t="n">
        <f>13627300</f>
        <v>1.36273E7</v>
      </c>
      <c r="L16" s="24"/>
      <c r="M16" s="26" t="n">
        <f>794000</f>
        <v>794000.0</v>
      </c>
      <c r="N16" s="25"/>
      <c r="O16" s="26" t="n">
        <f>14421300</f>
        <v>1.44213E7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13059</f>
        <v>13059.0</v>
      </c>
      <c r="AA16" s="24"/>
      <c r="AB16" s="26" t="n">
        <f>34831</f>
        <v>34831.0</v>
      </c>
      <c r="AC16" s="25"/>
      <c r="AD16" s="26" t="n">
        <f>47890</f>
        <v>47890.0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1095</f>
        <v>1095.0</v>
      </c>
      <c r="F17" s="24"/>
      <c r="G17" s="26" t="n">
        <f>12062</f>
        <v>12062.0</v>
      </c>
      <c r="H17" s="25"/>
      <c r="I17" s="26" t="n">
        <f>13157</f>
        <v>13157.0</v>
      </c>
      <c r="J17" s="23" t="s">
        <v>29</v>
      </c>
      <c r="K17" s="26" t="n">
        <f>21996231</f>
        <v>2.1996231E7</v>
      </c>
      <c r="L17" s="24" t="s">
        <v>29</v>
      </c>
      <c r="M17" s="26" t="n">
        <f>9455897</f>
        <v>9455897.0</v>
      </c>
      <c r="N17" s="25" t="s">
        <v>29</v>
      </c>
      <c r="O17" s="26" t="n">
        <f>31452128</f>
        <v>3.1452128E7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12278</f>
        <v>12278.0</v>
      </c>
      <c r="AA17" s="24" t="s">
        <v>29</v>
      </c>
      <c r="AB17" s="26" t="n">
        <f>36892</f>
        <v>36892.0</v>
      </c>
      <c r="AC17" s="25" t="s">
        <v>29</v>
      </c>
      <c r="AD17" s="26" t="n">
        <f>49170</f>
        <v>49170.0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1138</f>
        <v>1138.0</v>
      </c>
      <c r="F18" s="24"/>
      <c r="G18" s="26" t="n">
        <f>4270</f>
        <v>4270.0</v>
      </c>
      <c r="H18" s="25"/>
      <c r="I18" s="26" t="n">
        <f>5408</f>
        <v>5408.0</v>
      </c>
      <c r="J18" s="23"/>
      <c r="K18" s="26" t="n">
        <f>9884280</f>
        <v>9884280.0</v>
      </c>
      <c r="L18" s="24"/>
      <c r="M18" s="26" t="n">
        <f>5555000</f>
        <v>5555000.0</v>
      </c>
      <c r="N18" s="25"/>
      <c r="O18" s="26" t="n">
        <f>15439280</f>
        <v>1.543928E7</v>
      </c>
      <c r="P18" s="27" t="n">
        <f>5910</f>
        <v>5910.0</v>
      </c>
      <c r="Q18" s="28" t="n">
        <f>6004</f>
        <v>6004.0</v>
      </c>
      <c r="R18" s="29" t="n">
        <f>11914</f>
        <v>11914.0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3596</f>
        <v>3596.0</v>
      </c>
      <c r="AA18" s="24"/>
      <c r="AB18" s="26" t="n">
        <f>25017</f>
        <v>25017.0</v>
      </c>
      <c r="AC18" s="25"/>
      <c r="AD18" s="26" t="n">
        <f>28613</f>
        <v>28613.0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100</f>
        <v>100.0</v>
      </c>
      <c r="F19" s="24" t="s">
        <v>40</v>
      </c>
      <c r="G19" s="26" t="str">
        <f>"－"</f>
        <v>－</v>
      </c>
      <c r="H19" s="25"/>
      <c r="I19" s="26" t="n">
        <f>100</f>
        <v>100.0</v>
      </c>
      <c r="J19" s="23"/>
      <c r="K19" s="26" t="n">
        <f>33700</f>
        <v>33700.0</v>
      </c>
      <c r="L19" s="24" t="s">
        <v>40</v>
      </c>
      <c r="M19" s="26" t="str">
        <f>"－"</f>
        <v>－</v>
      </c>
      <c r="N19" s="25"/>
      <c r="O19" s="26" t="n">
        <f>33700</f>
        <v>33700.0</v>
      </c>
      <c r="P19" s="27" t="str">
        <f>"－"</f>
        <v>－</v>
      </c>
      <c r="Q19" s="28" t="n">
        <f>2200</f>
        <v>2200.0</v>
      </c>
      <c r="R19" s="29" t="n">
        <f>2200</f>
        <v>2200.0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 t="s">
        <v>40</v>
      </c>
      <c r="Z19" s="26" t="n">
        <f>1496</f>
        <v>1496.0</v>
      </c>
      <c r="AA19" s="24"/>
      <c r="AB19" s="26" t="n">
        <f>22817</f>
        <v>22817.0</v>
      </c>
      <c r="AC19" s="25"/>
      <c r="AD19" s="26" t="n">
        <f>24313</f>
        <v>24313.0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 t="s">
        <v>29</v>
      </c>
      <c r="E22" s="26" t="n">
        <f>7430</f>
        <v>7430.0</v>
      </c>
      <c r="F22" s="24"/>
      <c r="G22" s="26" t="n">
        <f>7330</f>
        <v>7330.0</v>
      </c>
      <c r="H22" s="25" t="s">
        <v>29</v>
      </c>
      <c r="I22" s="26" t="n">
        <f>14760</f>
        <v>14760.0</v>
      </c>
      <c r="J22" s="23"/>
      <c r="K22" s="26" t="n">
        <f>3651900</f>
        <v>3651900.0</v>
      </c>
      <c r="L22" s="24"/>
      <c r="M22" s="26" t="n">
        <f>1553630</f>
        <v>1553630.0</v>
      </c>
      <c r="N22" s="25"/>
      <c r="O22" s="26" t="n">
        <f>5205530</f>
        <v>5205530.0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8926</f>
        <v>8926.0</v>
      </c>
      <c r="AA22" s="24"/>
      <c r="AB22" s="26" t="n">
        <f>30147</f>
        <v>30147.0</v>
      </c>
      <c r="AC22" s="25"/>
      <c r="AD22" s="26" t="n">
        <f>39073</f>
        <v>39073.0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2625</f>
        <v>2625.0</v>
      </c>
      <c r="F23" s="24"/>
      <c r="G23" s="26" t="n">
        <f>111</f>
        <v>111.0</v>
      </c>
      <c r="H23" s="25"/>
      <c r="I23" s="26" t="n">
        <f>2736</f>
        <v>2736.0</v>
      </c>
      <c r="J23" s="23"/>
      <c r="K23" s="26" t="n">
        <f>3704100</f>
        <v>3704100.0</v>
      </c>
      <c r="L23" s="24"/>
      <c r="M23" s="26" t="n">
        <f>2527683</f>
        <v>2527683.0</v>
      </c>
      <c r="N23" s="25"/>
      <c r="O23" s="26" t="n">
        <f>6231783</f>
        <v>6231783.0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10944</f>
        <v>10944.0</v>
      </c>
      <c r="AA23" s="24"/>
      <c r="AB23" s="26" t="n">
        <f>30138</f>
        <v>30138.0</v>
      </c>
      <c r="AC23" s="25"/>
      <c r="AD23" s="26" t="n">
        <f>41082</f>
        <v>41082.0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5056</f>
        <v>5056.0</v>
      </c>
      <c r="F24" s="24"/>
      <c r="G24" s="26" t="n">
        <f>9002</f>
        <v>9002.0</v>
      </c>
      <c r="H24" s="25"/>
      <c r="I24" s="26" t="n">
        <f>14058</f>
        <v>14058.0</v>
      </c>
      <c r="J24" s="23"/>
      <c r="K24" s="26" t="n">
        <f>676350</f>
        <v>676350.0</v>
      </c>
      <c r="L24" s="24"/>
      <c r="M24" s="26" t="n">
        <f>2011000</f>
        <v>2011000.0</v>
      </c>
      <c r="N24" s="25"/>
      <c r="O24" s="26" t="n">
        <f>2687350</f>
        <v>2687350.0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5950</f>
        <v>5950.0</v>
      </c>
      <c r="AA24" s="24"/>
      <c r="AB24" s="26" t="n">
        <f>21140</f>
        <v>21140.0</v>
      </c>
      <c r="AC24" s="25"/>
      <c r="AD24" s="26" t="n">
        <f>27090</f>
        <v>27090.0</v>
      </c>
    </row>
    <row r="25">
      <c r="A25" s="21" t="s">
        <v>46</v>
      </c>
      <c r="B25" s="22" t="s">
        <v>27</v>
      </c>
      <c r="C25" s="22" t="s">
        <v>28</v>
      </c>
      <c r="D25" s="23" t="s">
        <v>40</v>
      </c>
      <c r="E25" s="26" t="str">
        <f>"－"</f>
        <v>－</v>
      </c>
      <c r="F25" s="24"/>
      <c r="G25" s="26" t="n">
        <f>108</f>
        <v>108.0</v>
      </c>
      <c r="H25" s="25"/>
      <c r="I25" s="26" t="n">
        <f>108</f>
        <v>108.0</v>
      </c>
      <c r="J25" s="23" t="s">
        <v>40</v>
      </c>
      <c r="K25" s="26" t="str">
        <f>"－"</f>
        <v>－</v>
      </c>
      <c r="L25" s="24"/>
      <c r="M25" s="26" t="n">
        <f>34762</f>
        <v>34762.0</v>
      </c>
      <c r="N25" s="25"/>
      <c r="O25" s="26" t="n">
        <f>34762</f>
        <v>34762.0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5950</f>
        <v>5950.0</v>
      </c>
      <c r="AA25" s="24"/>
      <c r="AB25" s="26" t="n">
        <f>21248</f>
        <v>21248.0</v>
      </c>
      <c r="AC25" s="25"/>
      <c r="AD25" s="26" t="n">
        <f>27198</f>
        <v>27198.0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4100</f>
        <v>4100.0</v>
      </c>
      <c r="F26" s="24"/>
      <c r="G26" s="26" t="n">
        <f>2110</f>
        <v>2110.0</v>
      </c>
      <c r="H26" s="25"/>
      <c r="I26" s="26" t="n">
        <f>6210</f>
        <v>6210.0</v>
      </c>
      <c r="J26" s="23"/>
      <c r="K26" s="26" t="n">
        <f>1525200</f>
        <v>1525200.0</v>
      </c>
      <c r="L26" s="24"/>
      <c r="M26" s="26" t="n">
        <f>1139160</f>
        <v>1139160.0</v>
      </c>
      <c r="N26" s="25"/>
      <c r="O26" s="26" t="n">
        <f>2664360</f>
        <v>2664360.0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2707</f>
        <v>2707.0</v>
      </c>
      <c r="AA26" s="24"/>
      <c r="AB26" s="26" t="n">
        <f>19358</f>
        <v>19358.0</v>
      </c>
      <c r="AC26" s="25" t="s">
        <v>40</v>
      </c>
      <c r="AD26" s="26" t="n">
        <f>22065</f>
        <v>22065.0</v>
      </c>
    </row>
    <row r="27">
      <c r="A27" s="21" t="s">
        <v>48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 t="n">
        <f>578</f>
        <v>578.0</v>
      </c>
      <c r="F29" s="24"/>
      <c r="G29" s="26" t="n">
        <f>8270</f>
        <v>8270.0</v>
      </c>
      <c r="H29" s="25"/>
      <c r="I29" s="26" t="n">
        <f>8848</f>
        <v>8848.0</v>
      </c>
      <c r="J29" s="23"/>
      <c r="K29" s="26" t="n">
        <f>3487670</f>
        <v>3487670.0</v>
      </c>
      <c r="L29" s="24"/>
      <c r="M29" s="26" t="n">
        <f>5424300</f>
        <v>5424300.0</v>
      </c>
      <c r="N29" s="25"/>
      <c r="O29" s="26" t="n">
        <f>8911970</f>
        <v>8911970.0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3285</f>
        <v>3285.0</v>
      </c>
      <c r="AA29" s="24" t="s">
        <v>40</v>
      </c>
      <c r="AB29" s="26" t="n">
        <f>19088</f>
        <v>19088.0</v>
      </c>
      <c r="AC29" s="25"/>
      <c r="AD29" s="26" t="n">
        <f>22373</f>
        <v>22373.0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100</f>
        <v>100.0</v>
      </c>
      <c r="F30" s="24"/>
      <c r="G30" s="26" t="n">
        <f>4000</f>
        <v>4000.0</v>
      </c>
      <c r="H30" s="25"/>
      <c r="I30" s="26" t="n">
        <f>4100</f>
        <v>4100.0</v>
      </c>
      <c r="J30" s="23"/>
      <c r="K30" s="26" t="n">
        <f>39600</f>
        <v>39600.0</v>
      </c>
      <c r="L30" s="24"/>
      <c r="M30" s="26" t="n">
        <f>1010000</f>
        <v>1010000.0</v>
      </c>
      <c r="N30" s="25"/>
      <c r="O30" s="26" t="n">
        <f>1049600</f>
        <v>1049600.0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3385</f>
        <v>3385.0</v>
      </c>
      <c r="AA30" s="24"/>
      <c r="AB30" s="26" t="n">
        <f>19088</f>
        <v>19088.0</v>
      </c>
      <c r="AC30" s="25"/>
      <c r="AD30" s="26" t="n">
        <f>22473</f>
        <v>22473.0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100</f>
        <v>100.0</v>
      </c>
      <c r="F31" s="24"/>
      <c r="G31" s="26" t="str">
        <f>"－"</f>
        <v>－</v>
      </c>
      <c r="H31" s="25"/>
      <c r="I31" s="26" t="n">
        <f>100</f>
        <v>100.0</v>
      </c>
      <c r="J31" s="23"/>
      <c r="K31" s="26" t="n">
        <f>24600</f>
        <v>24600.0</v>
      </c>
      <c r="L31" s="24"/>
      <c r="M31" s="26" t="str">
        <f>"－"</f>
        <v>－</v>
      </c>
      <c r="N31" s="25"/>
      <c r="O31" s="26" t="n">
        <f>24600</f>
        <v>24600.0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3485</f>
        <v>3485.0</v>
      </c>
      <c r="AA31" s="24"/>
      <c r="AB31" s="26" t="n">
        <f>19088</f>
        <v>19088.0</v>
      </c>
      <c r="AC31" s="25"/>
      <c r="AD31" s="26" t="n">
        <f>22573</f>
        <v>22573.0</v>
      </c>
    </row>
    <row r="32">
      <c r="A32" s="21" t="s">
        <v>53</v>
      </c>
      <c r="B32" s="22" t="s">
        <v>27</v>
      </c>
      <c r="C32" s="22" t="s">
        <v>28</v>
      </c>
      <c r="D32" s="23"/>
      <c r="E32" s="26" t="str">
        <f>"－"</f>
        <v>－</v>
      </c>
      <c r="F32" s="24"/>
      <c r="G32" s="26" t="n">
        <f>3590</f>
        <v>3590.0</v>
      </c>
      <c r="H32" s="25"/>
      <c r="I32" s="26" t="n">
        <f>3590</f>
        <v>3590.0</v>
      </c>
      <c r="J32" s="23"/>
      <c r="K32" s="26" t="str">
        <f>"－"</f>
        <v>－</v>
      </c>
      <c r="L32" s="24"/>
      <c r="M32" s="26" t="n">
        <f>3035920</f>
        <v>3035920.0</v>
      </c>
      <c r="N32" s="25"/>
      <c r="O32" s="26" t="n">
        <f>3035920</f>
        <v>3035920.0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3485</f>
        <v>3485.0</v>
      </c>
      <c r="AA32" s="24"/>
      <c r="AB32" s="26" t="n">
        <f>22678</f>
        <v>22678.0</v>
      </c>
      <c r="AC32" s="25"/>
      <c r="AD32" s="26" t="n">
        <f>26163</f>
        <v>26163.0</v>
      </c>
    </row>
    <row r="33">
      <c r="A33" s="21" t="s">
        <v>54</v>
      </c>
      <c r="B33" s="22" t="s">
        <v>27</v>
      </c>
      <c r="C33" s="22" t="s">
        <v>28</v>
      </c>
      <c r="D33" s="23"/>
      <c r="E33" s="26" t="str">
        <f>"－"</f>
        <v>－</v>
      </c>
      <c r="F33" s="24"/>
      <c r="G33" s="26" t="n">
        <f>200</f>
        <v>200.0</v>
      </c>
      <c r="H33" s="25"/>
      <c r="I33" s="26" t="n">
        <f>200</f>
        <v>200.0</v>
      </c>
      <c r="J33" s="23"/>
      <c r="K33" s="26" t="str">
        <f>"－"</f>
        <v>－</v>
      </c>
      <c r="L33" s="24"/>
      <c r="M33" s="26" t="n">
        <f>60700</f>
        <v>60700.0</v>
      </c>
      <c r="N33" s="25"/>
      <c r="O33" s="26" t="n">
        <f>60700</f>
        <v>60700.0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3485</f>
        <v>3485.0</v>
      </c>
      <c r="AA33" s="24"/>
      <c r="AB33" s="26" t="n">
        <f>22678</f>
        <v>22678.0</v>
      </c>
      <c r="AC33" s="25"/>
      <c r="AD33" s="26" t="n">
        <f>26163</f>
        <v>26163.0</v>
      </c>
    </row>
    <row r="34">
      <c r="A34" s="21" t="s">
        <v>55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/>
      <c r="E36" s="26" t="n">
        <f>2000</f>
        <v>2000.0</v>
      </c>
      <c r="F36" s="24"/>
      <c r="G36" s="26" t="n">
        <f>100</f>
        <v>100.0</v>
      </c>
      <c r="H36" s="25"/>
      <c r="I36" s="26" t="n">
        <f>2100</f>
        <v>2100.0</v>
      </c>
      <c r="J36" s="23"/>
      <c r="K36" s="26" t="n">
        <f>466000</f>
        <v>466000.0</v>
      </c>
      <c r="L36" s="24"/>
      <c r="M36" s="26" t="n">
        <f>2500</f>
        <v>2500.0</v>
      </c>
      <c r="N36" s="25"/>
      <c r="O36" s="26" t="n">
        <f>468500</f>
        <v>468500.0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5222</f>
        <v>5222.0</v>
      </c>
      <c r="AA36" s="24"/>
      <c r="AB36" s="26" t="n">
        <f>22778</f>
        <v>22778.0</v>
      </c>
      <c r="AC36" s="25"/>
      <c r="AD36" s="26" t="n">
        <f>28000</f>
        <v>28000.0</v>
      </c>
    </row>
    <row r="37">
      <c r="A37" s="21" t="s">
        <v>58</v>
      </c>
      <c r="B37" s="22" t="s">
        <v>27</v>
      </c>
      <c r="C37" s="22" t="s">
        <v>28</v>
      </c>
      <c r="D37" s="23"/>
      <c r="E37" s="26" t="str">
        <f>"－"</f>
        <v>－</v>
      </c>
      <c r="F37" s="24"/>
      <c r="G37" s="26" t="n">
        <f>11</f>
        <v>11.0</v>
      </c>
      <c r="H37" s="25"/>
      <c r="I37" s="26" t="n">
        <f>11</f>
        <v>11.0</v>
      </c>
      <c r="J37" s="23"/>
      <c r="K37" s="26" t="str">
        <f>"－"</f>
        <v>－</v>
      </c>
      <c r="L37" s="24"/>
      <c r="M37" s="26" t="n">
        <f>33170</f>
        <v>33170.0</v>
      </c>
      <c r="N37" s="25"/>
      <c r="O37" s="26" t="n">
        <f>33170</f>
        <v>33170.0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5222</f>
        <v>5222.0</v>
      </c>
      <c r="AA37" s="24"/>
      <c r="AB37" s="26" t="n">
        <f>22789</f>
        <v>22789.0</v>
      </c>
      <c r="AC37" s="25"/>
      <c r="AD37" s="26" t="n">
        <f>28011</f>
        <v>28011.0</v>
      </c>
    </row>
    <row r="38">
      <c r="A38" s="21" t="s">
        <v>59</v>
      </c>
      <c r="B38" s="22" t="s">
        <v>27</v>
      </c>
      <c r="C38" s="22" t="s">
        <v>28</v>
      </c>
      <c r="D38" s="23"/>
      <c r="E38" s="26" t="str">
        <f>"－"</f>
        <v>－</v>
      </c>
      <c r="F38" s="24"/>
      <c r="G38" s="26" t="str">
        <f>"－"</f>
        <v>－</v>
      </c>
      <c r="H38" s="25" t="s">
        <v>40</v>
      </c>
      <c r="I38" s="26" t="str">
        <f>"－"</f>
        <v>－</v>
      </c>
      <c r="J38" s="23"/>
      <c r="K38" s="26" t="str">
        <f>"－"</f>
        <v>－</v>
      </c>
      <c r="L38" s="24"/>
      <c r="M38" s="26" t="str">
        <f>"－"</f>
        <v>－</v>
      </c>
      <c r="N38" s="25" t="s">
        <v>40</v>
      </c>
      <c r="O38" s="26" t="str">
        <f>"－"</f>
        <v>－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5222</f>
        <v>5222.0</v>
      </c>
      <c r="AA38" s="24"/>
      <c r="AB38" s="26" t="n">
        <f>22789</f>
        <v>22789.0</v>
      </c>
      <c r="AC38" s="25"/>
      <c r="AD38" s="26" t="n">
        <f>28011</f>
        <v>28011.0</v>
      </c>
    </row>
    <row r="39">
      <c r="A39" s="21" t="s">
        <v>60</v>
      </c>
      <c r="B39" s="22" t="s">
        <v>27</v>
      </c>
      <c r="C39" s="22" t="s">
        <v>28</v>
      </c>
      <c r="D39" s="23"/>
      <c r="E39" s="26" t="str">
        <f>"－"</f>
        <v>－</v>
      </c>
      <c r="F39" s="24"/>
      <c r="G39" s="26" t="n">
        <f>4000</f>
        <v>4000.0</v>
      </c>
      <c r="H39" s="25"/>
      <c r="I39" s="26" t="n">
        <f>4000</f>
        <v>4000.0</v>
      </c>
      <c r="J39" s="23"/>
      <c r="K39" s="26" t="str">
        <f>"－"</f>
        <v>－</v>
      </c>
      <c r="L39" s="24"/>
      <c r="M39" s="26" t="n">
        <f>1508000</f>
        <v>1508000.0</v>
      </c>
      <c r="N39" s="25"/>
      <c r="O39" s="26" t="n">
        <f>1508000</f>
        <v>1508000.0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5222</f>
        <v>5222.0</v>
      </c>
      <c r="AA39" s="24"/>
      <c r="AB39" s="26" t="n">
        <f>22789</f>
        <v>22789.0</v>
      </c>
      <c r="AC39" s="25"/>
      <c r="AD39" s="26" t="n">
        <f>28011</f>
        <v>28011.0</v>
      </c>
    </row>
    <row r="40">
      <c r="A40" s="21" t="s">
        <v>61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