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<sst xmlns="http://schemas.openxmlformats.org/spreadsheetml/2006/main" count="173" uniqueCount="61">
  <si>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</si>
  <si>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</si>
  <si>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</si>
  <si>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</si>
  <si>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</si>
  <si>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</si>
  <si>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</si>
  <si>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</si>
  <si>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</si>
  <si>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</si>
  <si>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</si>
  <si>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</si>
  <si>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</si>
  <si>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</si>
  <si>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</si>
  <si>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</si>
  <si>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</si>
  <si>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</si>
  <si>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</si>
  <si>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</si>
  <si>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</si>
  <si>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</si>
  <si>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</si>
  <si>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</si>
  <si>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</si>
  <si>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</si>
  <si>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1.1</t>
  </si>
  <si>
    <t>長期国債先物オプション</t>
  </si>
  <si>
    <t>Options on 10-year JGB Futures</t>
  </si>
  <si>
    <t>2</t>
  </si>
  <si>
    <t>3</t>
  </si>
  <si>
    <t>4</t>
  </si>
  <si>
    <t>●</t>
  </si>
  <si>
    <t>5</t>
  </si>
  <si>
    <t>6</t>
  </si>
  <si>
    <t>7</t>
  </si>
  <si>
    <t>◎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</si>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</sst>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30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31</v>
      </c>
      <c r="B13" s="22" t="s">
        <v>27</v>
      </c>
      <c r="C13" s="22" t="s">
        <v>28</v>
      </c>
      <c r="D13" s="23"/>
      <c r="E13" s="26" t="n">
        <f>136</f>
        <v>136.0</v>
      </c>
      <c r="F13" s="24"/>
      <c r="G13" s="26" t="n">
        <f>150</f>
        <v>150.0</v>
      </c>
      <c r="H13" s="25"/>
      <c r="I13" s="26" t="n">
        <f>286</f>
        <v>286.0</v>
      </c>
      <c r="J13" s="23"/>
      <c r="K13" s="26" t="n">
        <f>11880000</f>
        <v>1.188E7</v>
      </c>
      <c r="L13" s="24"/>
      <c r="M13" s="26" t="n">
        <f>8750000</f>
        <v>8750000.0</v>
      </c>
      <c r="N13" s="25"/>
      <c r="O13" s="26" t="n">
        <f>20630000</f>
        <v>2.063E7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 t="s">
        <v>32</v>
      </c>
      <c r="T13" s="26" t="str">
        <f>"－"</f>
        <v>－</v>
      </c>
      <c r="U13" s="24"/>
      <c r="V13" s="26" t="n">
        <f>20</f>
        <v>20.0</v>
      </c>
      <c r="W13" s="25"/>
      <c r="X13" s="26" t="n">
        <f>20</f>
        <v>20.0</v>
      </c>
      <c r="Y13" s="23"/>
      <c r="Z13" s="26" t="n">
        <f>727</f>
        <v>727.0</v>
      </c>
      <c r="AA13" s="24"/>
      <c r="AB13" s="26" t="n">
        <f>645</f>
        <v>645.0</v>
      </c>
      <c r="AC13" s="25"/>
      <c r="AD13" s="26" t="n">
        <f>1372</f>
        <v>1372.0</v>
      </c>
    </row>
    <row r="14">
      <c r="A14" s="21" t="s">
        <v>33</v>
      </c>
      <c r="B14" s="22" t="s">
        <v>27</v>
      </c>
      <c r="C14" s="22" t="s">
        <v>28</v>
      </c>
      <c r="D14" s="23"/>
      <c r="E14" s="26" t="n">
        <f>399</f>
        <v>399.0</v>
      </c>
      <c r="F14" s="24"/>
      <c r="G14" s="26" t="n">
        <f>123</f>
        <v>123.0</v>
      </c>
      <c r="H14" s="25"/>
      <c r="I14" s="26" t="n">
        <f>522</f>
        <v>522.0</v>
      </c>
      <c r="J14" s="23"/>
      <c r="K14" s="26" t="n">
        <f>48870000</f>
        <v>4.887E7</v>
      </c>
      <c r="L14" s="24"/>
      <c r="M14" s="26" t="n">
        <f>11420000</f>
        <v>1.142E7</v>
      </c>
      <c r="N14" s="25"/>
      <c r="O14" s="26" t="n">
        <f>60290000</f>
        <v>6.029E7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10</f>
        <v>10.0</v>
      </c>
      <c r="U14" s="24" t="s">
        <v>32</v>
      </c>
      <c r="V14" s="26" t="str">
        <f>"－"</f>
        <v>－</v>
      </c>
      <c r="W14" s="25"/>
      <c r="X14" s="26" t="n">
        <f>10</f>
        <v>10.0</v>
      </c>
      <c r="Y14" s="23"/>
      <c r="Z14" s="26" t="n">
        <f>1027</f>
        <v>1027.0</v>
      </c>
      <c r="AA14" s="24"/>
      <c r="AB14" s="26" t="n">
        <f>733</f>
        <v>733.0</v>
      </c>
      <c r="AC14" s="25"/>
      <c r="AD14" s="26" t="n">
        <f>1760</f>
        <v>1760.0</v>
      </c>
    </row>
    <row r="15">
      <c r="A15" s="21" t="s">
        <v>34</v>
      </c>
      <c r="B15" s="22" t="s">
        <v>27</v>
      </c>
      <c r="C15" s="22" t="s">
        <v>28</v>
      </c>
      <c r="D15" s="23"/>
      <c r="E15" s="26" t="n">
        <f>566</f>
        <v>566.0</v>
      </c>
      <c r="F15" s="24"/>
      <c r="G15" s="26" t="n">
        <f>260</f>
        <v>260.0</v>
      </c>
      <c r="H15" s="25"/>
      <c r="I15" s="26" t="n">
        <f>826</f>
        <v>826.0</v>
      </c>
      <c r="J15" s="23"/>
      <c r="K15" s="26" t="n">
        <f>53310000</f>
        <v>5.331E7</v>
      </c>
      <c r="L15" s="24"/>
      <c r="M15" s="26" t="n">
        <f>26290000</f>
        <v>2.629E7</v>
      </c>
      <c r="N15" s="25"/>
      <c r="O15" s="26" t="n">
        <f>79600000</f>
        <v>7.96E7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200</f>
        <v>200.0</v>
      </c>
      <c r="U15" s="24"/>
      <c r="V15" s="26" t="str">
        <f>"－"</f>
        <v>－</v>
      </c>
      <c r="W15" s="25"/>
      <c r="X15" s="26" t="n">
        <f>200</f>
        <v>200.0</v>
      </c>
      <c r="Y15" s="23"/>
      <c r="Z15" s="26" t="n">
        <f>1440</f>
        <v>1440.0</v>
      </c>
      <c r="AA15" s="24"/>
      <c r="AB15" s="26" t="n">
        <f>943</f>
        <v>943.0</v>
      </c>
      <c r="AC15" s="25"/>
      <c r="AD15" s="26" t="n">
        <f>2383</f>
        <v>2383.0</v>
      </c>
    </row>
    <row r="16">
      <c r="A16" s="21" t="s">
        <v>35</v>
      </c>
      <c r="B16" s="22" t="s">
        <v>27</v>
      </c>
      <c r="C16" s="22" t="s">
        <v>28</v>
      </c>
      <c r="D16" s="23"/>
      <c r="E16" s="26" t="n">
        <f>267</f>
        <v>267.0</v>
      </c>
      <c r="F16" s="24"/>
      <c r="G16" s="26" t="n">
        <f>226</f>
        <v>226.0</v>
      </c>
      <c r="H16" s="25"/>
      <c r="I16" s="26" t="n">
        <f>493</f>
        <v>493.0</v>
      </c>
      <c r="J16" s="23"/>
      <c r="K16" s="26" t="n">
        <f>57310000</f>
        <v>5.731E7</v>
      </c>
      <c r="L16" s="24"/>
      <c r="M16" s="26" t="n">
        <f>20590000</f>
        <v>2.059E7</v>
      </c>
      <c r="N16" s="25"/>
      <c r="O16" s="26" t="n">
        <f>77900000</f>
        <v>7.79E7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 t="s">
        <v>36</v>
      </c>
      <c r="T16" s="26" t="n">
        <f>350</f>
        <v>350.0</v>
      </c>
      <c r="U16" s="24"/>
      <c r="V16" s="26" t="n">
        <f>70</f>
        <v>70.0</v>
      </c>
      <c r="W16" s="25" t="s">
        <v>36</v>
      </c>
      <c r="X16" s="26" t="n">
        <f>420</f>
        <v>420.0</v>
      </c>
      <c r="Y16" s="23"/>
      <c r="Z16" s="26" t="n">
        <f>1401</f>
        <v>1401.0</v>
      </c>
      <c r="AA16" s="24"/>
      <c r="AB16" s="26" t="n">
        <f>1087</f>
        <v>1087.0</v>
      </c>
      <c r="AC16" s="25"/>
      <c r="AD16" s="26" t="n">
        <f>2488</f>
        <v>2488.0</v>
      </c>
    </row>
    <row r="17">
      <c r="A17" s="21" t="s">
        <v>37</v>
      </c>
      <c r="B17" s="22" t="s">
        <v>27</v>
      </c>
      <c r="C17" s="22" t="s">
        <v>28</v>
      </c>
      <c r="D17" s="23"/>
      <c r="E17" s="26"/>
      <c r="F17" s="24"/>
      <c r="G17" s="26"/>
      <c r="H17" s="25"/>
      <c r="I17" s="26"/>
      <c r="J17" s="23"/>
      <c r="K17" s="26"/>
      <c r="L17" s="24"/>
      <c r="M17" s="26"/>
      <c r="N17" s="25"/>
      <c r="O17" s="26"/>
      <c r="P17" s="27"/>
      <c r="Q17" s="28"/>
      <c r="R17" s="29"/>
      <c r="S17" s="23"/>
      <c r="T17" s="26"/>
      <c r="U17" s="24"/>
      <c r="V17" s="26"/>
      <c r="W17" s="25"/>
      <c r="X17" s="26"/>
      <c r="Y17" s="23"/>
      <c r="Z17" s="26"/>
      <c r="AA17" s="24"/>
      <c r="AB17" s="26"/>
      <c r="AC17" s="25"/>
      <c r="AD17" s="26"/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 t="s">
        <v>32</v>
      </c>
      <c r="E20" s="26" t="n">
        <f>27</f>
        <v>27.0</v>
      </c>
      <c r="F20" s="24" t="s">
        <v>32</v>
      </c>
      <c r="G20" s="26" t="n">
        <f>40</f>
        <v>40.0</v>
      </c>
      <c r="H20" s="25" t="s">
        <v>32</v>
      </c>
      <c r="I20" s="26" t="n">
        <f>67</f>
        <v>67.0</v>
      </c>
      <c r="J20" s="23"/>
      <c r="K20" s="26" t="n">
        <f>6140000</f>
        <v>6140000.0</v>
      </c>
      <c r="L20" s="24"/>
      <c r="M20" s="26" t="n">
        <f>3560000</f>
        <v>3560000.0</v>
      </c>
      <c r="N20" s="25"/>
      <c r="O20" s="26" t="n">
        <f>9700000</f>
        <v>9700000.0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2</f>
        <v>2.0</v>
      </c>
      <c r="U20" s="24"/>
      <c r="V20" s="26" t="n">
        <f>25</f>
        <v>25.0</v>
      </c>
      <c r="W20" s="25"/>
      <c r="X20" s="26" t="n">
        <f>27</f>
        <v>27.0</v>
      </c>
      <c r="Y20" s="23"/>
      <c r="Z20" s="26" t="n">
        <f>1403</f>
        <v>1403.0</v>
      </c>
      <c r="AA20" s="24"/>
      <c r="AB20" s="26" t="n">
        <f>1116</f>
        <v>1116.0</v>
      </c>
      <c r="AC20" s="25"/>
      <c r="AD20" s="26" t="n">
        <f>2519</f>
        <v>2519.0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123</f>
        <v>123.0</v>
      </c>
      <c r="F21" s="24"/>
      <c r="G21" s="26" t="n">
        <f>204</f>
        <v>204.0</v>
      </c>
      <c r="H21" s="25"/>
      <c r="I21" s="26" t="n">
        <f>327</f>
        <v>327.0</v>
      </c>
      <c r="J21" s="23"/>
      <c r="K21" s="26" t="n">
        <f>19620000</f>
        <v>1.962E7</v>
      </c>
      <c r="L21" s="24"/>
      <c r="M21" s="26" t="n">
        <f>15520000</f>
        <v>1.552E7</v>
      </c>
      <c r="N21" s="25"/>
      <c r="O21" s="26" t="n">
        <f>35140000</f>
        <v>3.514E7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 t="s">
        <v>32</v>
      </c>
      <c r="X21" s="26" t="str">
        <f>"－"</f>
        <v>－</v>
      </c>
      <c r="Y21" s="23"/>
      <c r="Z21" s="26" t="n">
        <f>1407</f>
        <v>1407.0</v>
      </c>
      <c r="AA21" s="24"/>
      <c r="AB21" s="26" t="n">
        <f>1278</f>
        <v>1278.0</v>
      </c>
      <c r="AC21" s="25"/>
      <c r="AD21" s="26" t="n">
        <f>2685</f>
        <v>2685.0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765</f>
        <v>765.0</v>
      </c>
      <c r="F22" s="24"/>
      <c r="G22" s="26" t="n">
        <f>672</f>
        <v>672.0</v>
      </c>
      <c r="H22" s="25"/>
      <c r="I22" s="26" t="n">
        <f>1437</f>
        <v>1437.0</v>
      </c>
      <c r="J22" s="23"/>
      <c r="K22" s="26" t="n">
        <f>97500000</f>
        <v>9.75E7</v>
      </c>
      <c r="L22" s="24"/>
      <c r="M22" s="26" t="n">
        <f>36955000</f>
        <v>3.6955E7</v>
      </c>
      <c r="N22" s="25"/>
      <c r="O22" s="26" t="n">
        <f>134455000</f>
        <v>1.34455E8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 t="s">
        <v>36</v>
      </c>
      <c r="V22" s="26" t="n">
        <f>295</f>
        <v>295.0</v>
      </c>
      <c r="W22" s="25"/>
      <c r="X22" s="26" t="n">
        <f>295</f>
        <v>295.0</v>
      </c>
      <c r="Y22" s="23"/>
      <c r="Z22" s="26" t="n">
        <f>1900</f>
        <v>1900.0</v>
      </c>
      <c r="AA22" s="24"/>
      <c r="AB22" s="26" t="n">
        <f>1409</f>
        <v>1409.0</v>
      </c>
      <c r="AC22" s="25"/>
      <c r="AD22" s="26" t="n">
        <f>3309</f>
        <v>3309.0</v>
      </c>
    </row>
    <row r="23">
      <c r="A23" s="21" t="s">
        <v>43</v>
      </c>
      <c r="B23" s="22" t="s">
        <v>27</v>
      </c>
      <c r="C23" s="22" t="s">
        <v>28</v>
      </c>
      <c r="D23" s="23" t="s">
        <v>36</v>
      </c>
      <c r="E23" s="26" t="n">
        <f>820</f>
        <v>820.0</v>
      </c>
      <c r="F23" s="24" t="s">
        <v>36</v>
      </c>
      <c r="G23" s="26" t="n">
        <f>676</f>
        <v>676.0</v>
      </c>
      <c r="H23" s="25" t="s">
        <v>36</v>
      </c>
      <c r="I23" s="26" t="n">
        <f>1496</f>
        <v>1496.0</v>
      </c>
      <c r="J23" s="23" t="s">
        <v>36</v>
      </c>
      <c r="K23" s="26" t="n">
        <f>107090000</f>
        <v>1.0709E8</v>
      </c>
      <c r="L23" s="24" t="s">
        <v>36</v>
      </c>
      <c r="M23" s="26" t="n">
        <f>77230000</f>
        <v>7.723E7</v>
      </c>
      <c r="N23" s="25" t="s">
        <v>36</v>
      </c>
      <c r="O23" s="26" t="n">
        <f>184320000</f>
        <v>1.8432E8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n">
        <f>51</f>
        <v>51.0</v>
      </c>
      <c r="U23" s="24"/>
      <c r="V23" s="26" t="n">
        <f>55</f>
        <v>55.0</v>
      </c>
      <c r="W23" s="25"/>
      <c r="X23" s="26" t="n">
        <f>106</f>
        <v>106.0</v>
      </c>
      <c r="Y23" s="23"/>
      <c r="Z23" s="26" t="n">
        <f>2213</f>
        <v>2213.0</v>
      </c>
      <c r="AA23" s="24"/>
      <c r="AB23" s="26" t="n">
        <f>1686</f>
        <v>1686.0</v>
      </c>
      <c r="AC23" s="25"/>
      <c r="AD23" s="26" t="n">
        <f>3899</f>
        <v>3899.0</v>
      </c>
    </row>
    <row r="24">
      <c r="A24" s="21" t="s">
        <v>44</v>
      </c>
      <c r="B24" s="22" t="s">
        <v>27</v>
      </c>
      <c r="C24" s="22" t="s">
        <v>28</v>
      </c>
      <c r="D24" s="23"/>
      <c r="E24" s="26"/>
      <c r="F24" s="24"/>
      <c r="G24" s="26"/>
      <c r="H24" s="25"/>
      <c r="I24" s="26"/>
      <c r="J24" s="23"/>
      <c r="K24" s="26"/>
      <c r="L24" s="24"/>
      <c r="M24" s="26"/>
      <c r="N24" s="25"/>
      <c r="O24" s="26"/>
      <c r="P24" s="27"/>
      <c r="Q24" s="28"/>
      <c r="R24" s="29"/>
      <c r="S24" s="23"/>
      <c r="T24" s="26"/>
      <c r="U24" s="24"/>
      <c r="V24" s="26"/>
      <c r="W24" s="25"/>
      <c r="X24" s="26"/>
      <c r="Y24" s="23"/>
      <c r="Z24" s="26"/>
      <c r="AA24" s="24"/>
      <c r="AB24" s="26"/>
      <c r="AC24" s="25"/>
      <c r="AD24" s="26"/>
    </row>
    <row r="25">
      <c r="A25" s="21" t="s">
        <v>45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46</v>
      </c>
      <c r="B26" s="22" t="s">
        <v>27</v>
      </c>
      <c r="C26" s="22" t="s">
        <v>28</v>
      </c>
      <c r="D26" s="23"/>
      <c r="E26" s="26" t="n">
        <f>271</f>
        <v>271.0</v>
      </c>
      <c r="F26" s="24"/>
      <c r="G26" s="26" t="n">
        <f>305</f>
        <v>305.0</v>
      </c>
      <c r="H26" s="25"/>
      <c r="I26" s="26" t="n">
        <f>576</f>
        <v>576.0</v>
      </c>
      <c r="J26" s="23"/>
      <c r="K26" s="26" t="n">
        <f>39090000</f>
        <v>3.909E7</v>
      </c>
      <c r="L26" s="24"/>
      <c r="M26" s="26" t="n">
        <f>34680000</f>
        <v>3.468E7</v>
      </c>
      <c r="N26" s="25"/>
      <c r="O26" s="26" t="n">
        <f>73770000</f>
        <v>7.377E7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n">
        <f>15</f>
        <v>15.0</v>
      </c>
      <c r="U26" s="24"/>
      <c r="V26" s="26" t="n">
        <f>65</f>
        <v>65.0</v>
      </c>
      <c r="W26" s="25"/>
      <c r="X26" s="26" t="n">
        <f>80</f>
        <v>80.0</v>
      </c>
      <c r="Y26" s="23"/>
      <c r="Z26" s="26" t="n">
        <f>2288</f>
        <v>2288.0</v>
      </c>
      <c r="AA26" s="24"/>
      <c r="AB26" s="26" t="n">
        <f>1919</f>
        <v>1919.0</v>
      </c>
      <c r="AC26" s="25"/>
      <c r="AD26" s="26" t="n">
        <f>4207</f>
        <v>4207.0</v>
      </c>
    </row>
    <row r="27">
      <c r="A27" s="21" t="s">
        <v>47</v>
      </c>
      <c r="B27" s="22" t="s">
        <v>27</v>
      </c>
      <c r="C27" s="22" t="s">
        <v>28</v>
      </c>
      <c r="D27" s="23"/>
      <c r="E27" s="26" t="n">
        <f>480</f>
        <v>480.0</v>
      </c>
      <c r="F27" s="24"/>
      <c r="G27" s="26" t="n">
        <f>279</f>
        <v>279.0</v>
      </c>
      <c r="H27" s="25"/>
      <c r="I27" s="26" t="n">
        <f>759</f>
        <v>759.0</v>
      </c>
      <c r="J27" s="23"/>
      <c r="K27" s="26" t="n">
        <f>50480000</f>
        <v>5.048E7</v>
      </c>
      <c r="L27" s="24"/>
      <c r="M27" s="26" t="n">
        <f>20460000</f>
        <v>2.046E7</v>
      </c>
      <c r="N27" s="25"/>
      <c r="O27" s="26" t="n">
        <f>70940000</f>
        <v>7.094E7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45</f>
        <v>45.0</v>
      </c>
      <c r="U27" s="24"/>
      <c r="V27" s="26" t="n">
        <f>15</f>
        <v>15.0</v>
      </c>
      <c r="W27" s="25"/>
      <c r="X27" s="26" t="n">
        <f>60</f>
        <v>60.0</v>
      </c>
      <c r="Y27" s="23"/>
      <c r="Z27" s="26" t="n">
        <f>2453</f>
        <v>2453.0</v>
      </c>
      <c r="AA27" s="24"/>
      <c r="AB27" s="26" t="n">
        <f>1868</f>
        <v>1868.0</v>
      </c>
      <c r="AC27" s="25"/>
      <c r="AD27" s="26" t="n">
        <f>4321</f>
        <v>4321.0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267</f>
        <v>267.0</v>
      </c>
      <c r="F28" s="24"/>
      <c r="G28" s="26" t="n">
        <f>225</f>
        <v>225.0</v>
      </c>
      <c r="H28" s="25"/>
      <c r="I28" s="26" t="n">
        <f>492</f>
        <v>492.0</v>
      </c>
      <c r="J28" s="23"/>
      <c r="K28" s="26" t="n">
        <f>35580000</f>
        <v>3.558E7</v>
      </c>
      <c r="L28" s="24"/>
      <c r="M28" s="26" t="n">
        <f>29780000</f>
        <v>2.978E7</v>
      </c>
      <c r="N28" s="25"/>
      <c r="O28" s="26" t="n">
        <f>65360000</f>
        <v>6.536E7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n">
        <f>15</f>
        <v>15.0</v>
      </c>
      <c r="U28" s="24"/>
      <c r="V28" s="26" t="str">
        <f>"－"</f>
        <v>－</v>
      </c>
      <c r="W28" s="25"/>
      <c r="X28" s="26" t="n">
        <f>15</f>
        <v>15.0</v>
      </c>
      <c r="Y28" s="23"/>
      <c r="Z28" s="26" t="n">
        <f>2490</f>
        <v>2490.0</v>
      </c>
      <c r="AA28" s="24"/>
      <c r="AB28" s="26" t="n">
        <f>1948</f>
        <v>1948.0</v>
      </c>
      <c r="AC28" s="25"/>
      <c r="AD28" s="26" t="n">
        <f>4438</f>
        <v>4438.0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96</f>
        <v>96.0</v>
      </c>
      <c r="F29" s="24"/>
      <c r="G29" s="26" t="n">
        <f>55</f>
        <v>55.0</v>
      </c>
      <c r="H29" s="25"/>
      <c r="I29" s="26" t="n">
        <f>151</f>
        <v>151.0</v>
      </c>
      <c r="J29" s="23"/>
      <c r="K29" s="26" t="n">
        <f>7750000</f>
        <v>7750000.0</v>
      </c>
      <c r="L29" s="24" t="s">
        <v>32</v>
      </c>
      <c r="M29" s="26" t="n">
        <f>2450000</f>
        <v>2450000.0</v>
      </c>
      <c r="N29" s="25"/>
      <c r="O29" s="26" t="n">
        <f>10200000</f>
        <v>1.02E7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2485</f>
        <v>2485.0</v>
      </c>
      <c r="AA29" s="24"/>
      <c r="AB29" s="26" t="n">
        <f>1948</f>
        <v>1948.0</v>
      </c>
      <c r="AC29" s="25"/>
      <c r="AD29" s="26" t="n">
        <f>4433</f>
        <v>4433.0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105</f>
        <v>105.0</v>
      </c>
      <c r="F30" s="24"/>
      <c r="G30" s="26" t="n">
        <f>163</f>
        <v>163.0</v>
      </c>
      <c r="H30" s="25"/>
      <c r="I30" s="26" t="n">
        <f>268</f>
        <v>268.0</v>
      </c>
      <c r="J30" s="23"/>
      <c r="K30" s="26" t="n">
        <f>7960000</f>
        <v>7960000.0</v>
      </c>
      <c r="L30" s="24"/>
      <c r="M30" s="26" t="n">
        <f>23710000</f>
        <v>2.371E7</v>
      </c>
      <c r="N30" s="25"/>
      <c r="O30" s="26" t="n">
        <f>31670000</f>
        <v>3.167E7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n">
        <f>30</f>
        <v>30.0</v>
      </c>
      <c r="U30" s="24"/>
      <c r="V30" s="26" t="n">
        <f>5</f>
        <v>5.0</v>
      </c>
      <c r="W30" s="25"/>
      <c r="X30" s="26" t="n">
        <f>35</f>
        <v>35.0</v>
      </c>
      <c r="Y30" s="23"/>
      <c r="Z30" s="26" t="n">
        <f>2515</f>
        <v>2515.0</v>
      </c>
      <c r="AA30" s="24"/>
      <c r="AB30" s="26" t="n">
        <f>1928</f>
        <v>1928.0</v>
      </c>
      <c r="AC30" s="25"/>
      <c r="AD30" s="26" t="n">
        <f>4443</f>
        <v>4443.0</v>
      </c>
    </row>
    <row r="31">
      <c r="A31" s="21" t="s">
        <v>51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 t="n">
        <f>32</f>
        <v>32.0</v>
      </c>
      <c r="F33" s="24"/>
      <c r="G33" s="26" t="n">
        <f>101</f>
        <v>101.0</v>
      </c>
      <c r="H33" s="25"/>
      <c r="I33" s="26" t="n">
        <f>133</f>
        <v>133.0</v>
      </c>
      <c r="J33" s="23" t="s">
        <v>32</v>
      </c>
      <c r="K33" s="26" t="n">
        <f>2830000</f>
        <v>2830000.0</v>
      </c>
      <c r="L33" s="24"/>
      <c r="M33" s="26" t="n">
        <f>5030000</f>
        <v>5030000.0</v>
      </c>
      <c r="N33" s="25" t="s">
        <v>32</v>
      </c>
      <c r="O33" s="26" t="n">
        <f>7860000</f>
        <v>7860000.0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 t="s">
        <v>36</v>
      </c>
      <c r="Z33" s="26" t="n">
        <f>2521</f>
        <v>2521.0</v>
      </c>
      <c r="AA33" s="24"/>
      <c r="AB33" s="26" t="n">
        <f>1927</f>
        <v>1927.0</v>
      </c>
      <c r="AC33" s="25" t="s">
        <v>36</v>
      </c>
      <c r="AD33" s="26" t="n">
        <f>4448</f>
        <v>4448.0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102</f>
        <v>102.0</v>
      </c>
      <c r="F34" s="24"/>
      <c r="G34" s="26" t="n">
        <f>337</f>
        <v>337.0</v>
      </c>
      <c r="H34" s="25"/>
      <c r="I34" s="26" t="n">
        <f>439</f>
        <v>439.0</v>
      </c>
      <c r="J34" s="23"/>
      <c r="K34" s="26" t="n">
        <f>14440000</f>
        <v>1.444E7</v>
      </c>
      <c r="L34" s="24"/>
      <c r="M34" s="26" t="n">
        <f>15830000</f>
        <v>1.583E7</v>
      </c>
      <c r="N34" s="25"/>
      <c r="O34" s="26" t="n">
        <f>30270000</f>
        <v>3.027E7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n">
        <f>30</f>
        <v>30.0</v>
      </c>
      <c r="W34" s="25"/>
      <c r="X34" s="26" t="n">
        <f>30</f>
        <v>30.0</v>
      </c>
      <c r="Y34" s="23"/>
      <c r="Z34" s="26" t="n">
        <f>2462</f>
        <v>2462.0</v>
      </c>
      <c r="AA34" s="24"/>
      <c r="AB34" s="26" t="n">
        <f>1892</f>
        <v>1892.0</v>
      </c>
      <c r="AC34" s="25"/>
      <c r="AD34" s="26" t="n">
        <f>4354</f>
        <v>4354.0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57</f>
        <v>57.0</v>
      </c>
      <c r="F35" s="24"/>
      <c r="G35" s="26" t="n">
        <f>463</f>
        <v>463.0</v>
      </c>
      <c r="H35" s="25"/>
      <c r="I35" s="26" t="n">
        <f>520</f>
        <v>520.0</v>
      </c>
      <c r="J35" s="23"/>
      <c r="K35" s="26" t="n">
        <f>3870000</f>
        <v>3870000.0</v>
      </c>
      <c r="L35" s="24"/>
      <c r="M35" s="26" t="n">
        <f>23540000</f>
        <v>2.354E7</v>
      </c>
      <c r="N35" s="25"/>
      <c r="O35" s="26" t="n">
        <f>27410000</f>
        <v>2.741E7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2456</f>
        <v>2456.0</v>
      </c>
      <c r="AA35" s="24" t="s">
        <v>36</v>
      </c>
      <c r="AB35" s="26" t="n">
        <f>1962</f>
        <v>1962.0</v>
      </c>
      <c r="AC35" s="25"/>
      <c r="AD35" s="26" t="n">
        <f>4418</f>
        <v>4418.0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265</f>
        <v>265.0</v>
      </c>
      <c r="F36" s="24"/>
      <c r="G36" s="26" t="n">
        <f>373</f>
        <v>373.0</v>
      </c>
      <c r="H36" s="25"/>
      <c r="I36" s="26" t="n">
        <f>638</f>
        <v>638.0</v>
      </c>
      <c r="J36" s="23"/>
      <c r="K36" s="26" t="n">
        <f>48790000</f>
        <v>4.879E7</v>
      </c>
      <c r="L36" s="24"/>
      <c r="M36" s="26" t="n">
        <f>4900000</f>
        <v>4900000.0</v>
      </c>
      <c r="N36" s="25"/>
      <c r="O36" s="26" t="n">
        <f>53690000</f>
        <v>5.369E7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n">
        <f>201</f>
        <v>201.0</v>
      </c>
      <c r="U36" s="24"/>
      <c r="V36" s="26" t="str">
        <f>"－"</f>
        <v>－</v>
      </c>
      <c r="W36" s="25"/>
      <c r="X36" s="26" t="n">
        <f>201</f>
        <v>201.0</v>
      </c>
      <c r="Y36" s="23"/>
      <c r="Z36" s="26" t="n">
        <f>2422</f>
        <v>2422.0</v>
      </c>
      <c r="AA36" s="24"/>
      <c r="AB36" s="26" t="n">
        <f>1867</f>
        <v>1867.0</v>
      </c>
      <c r="AC36" s="25"/>
      <c r="AD36" s="26" t="n">
        <f>4289</f>
        <v>4289.0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215</f>
        <v>215.0</v>
      </c>
      <c r="F37" s="24"/>
      <c r="G37" s="26" t="n">
        <f>207</f>
        <v>207.0</v>
      </c>
      <c r="H37" s="25"/>
      <c r="I37" s="26" t="n">
        <f>422</f>
        <v>422.0</v>
      </c>
      <c r="J37" s="23"/>
      <c r="K37" s="26" t="n">
        <f>24130000</f>
        <v>2.413E7</v>
      </c>
      <c r="L37" s="24"/>
      <c r="M37" s="26" t="n">
        <f>3270000</f>
        <v>3270000.0</v>
      </c>
      <c r="N37" s="25"/>
      <c r="O37" s="26" t="n">
        <f>27400000</f>
        <v>2.74E7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n">
        <f>2</f>
        <v>2.0</v>
      </c>
      <c r="U37" s="24"/>
      <c r="V37" s="26" t="str">
        <f>"－"</f>
        <v>－</v>
      </c>
      <c r="W37" s="25"/>
      <c r="X37" s="26" t="n">
        <f>2</f>
        <v>2.0</v>
      </c>
      <c r="Y37" s="23"/>
      <c r="Z37" s="26" t="n">
        <f>2325</f>
        <v>2325.0</v>
      </c>
      <c r="AA37" s="24"/>
      <c r="AB37" s="26" t="n">
        <f>1776</f>
        <v>1776.0</v>
      </c>
      <c r="AC37" s="25"/>
      <c r="AD37" s="26" t="n">
        <f>4101</f>
        <v>4101.0</v>
      </c>
    </row>
    <row r="38">
      <c r="A38" s="21" t="s">
        <v>58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59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60</v>
      </c>
      <c r="B40" s="22" t="s">
        <v>27</v>
      </c>
      <c r="C40" s="22" t="s">
        <v>28</v>
      </c>
      <c r="D40" s="23"/>
      <c r="E40" s="26" t="n">
        <f>395</f>
        <v>395.0</v>
      </c>
      <c r="F40" s="24"/>
      <c r="G40" s="26" t="n">
        <f>110</f>
        <v>110.0</v>
      </c>
      <c r="H40" s="25"/>
      <c r="I40" s="26" t="n">
        <f>505</f>
        <v>505.0</v>
      </c>
      <c r="J40" s="23"/>
      <c r="K40" s="26" t="n">
        <f>34120000</f>
        <v>3.412E7</v>
      </c>
      <c r="L40" s="24"/>
      <c r="M40" s="26" t="n">
        <f>7560000</f>
        <v>7560000.0</v>
      </c>
      <c r="N40" s="25"/>
      <c r="O40" s="26" t="n">
        <f>41680000</f>
        <v>4.168E7</v>
      </c>
      <c r="P40" s="27" t="n">
        <f>1101</f>
        <v>1101.0</v>
      </c>
      <c r="Q40" s="28" t="n">
        <f>1</f>
        <v>1.0</v>
      </c>
      <c r="R40" s="29" t="n">
        <f>1102</f>
        <v>1102.0</v>
      </c>
      <c r="S40" s="23"/>
      <c r="T40" s="26" t="n">
        <f>82</f>
        <v>82.0</v>
      </c>
      <c r="U40" s="24"/>
      <c r="V40" s="26" t="n">
        <f>40</f>
        <v>40.0</v>
      </c>
      <c r="W40" s="25"/>
      <c r="X40" s="26" t="n">
        <f>122</f>
        <v>122.0</v>
      </c>
      <c r="Y40" s="23" t="s">
        <v>32</v>
      </c>
      <c r="Z40" s="26" t="n">
        <f>301</f>
        <v>301.0</v>
      </c>
      <c r="AA40" s="24" t="s">
        <v>32</v>
      </c>
      <c r="AB40" s="26" t="n">
        <f>104</f>
        <v>104.0</v>
      </c>
      <c r="AC40" s="25" t="s">
        <v>32</v>
      </c>
      <c r="AD40" s="26" t="n">
        <f>405</f>
        <v>405.0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