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<sst xmlns="http://schemas.openxmlformats.org/spreadsheetml/2006/main" count="170" uniqueCount="62">
  <si>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</si>
  <si>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</si>
  <si>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</si>
  <si>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</si>
  <si>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</si>
  <si>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</si>
  <si>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</si>
  <si>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</si>
  <si>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</si>
  <si>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</si>
  <si>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</si>
  <si>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</si>
  <si>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</si>
  <si>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</si>
  <si>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</si>
  <si>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</si>
  <si>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</si>
  <si>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</si>
  <si>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</si>
  <si>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</si>
  <si>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</si>
  <si>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</si>
  <si>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</si>
  <si>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</si>
  <si>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</si>
  <si>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</si>
  <si>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1.1</t>
  </si>
  <si>
    <t>有価証券オプション</t>
  </si>
  <si>
    <t>Securities Options</t>
  </si>
  <si>
    <t>2</t>
  </si>
  <si>
    <t>3</t>
  </si>
  <si>
    <t>4</t>
  </si>
  <si>
    <t>●</t>
  </si>
  <si>
    <t>◎●</t>
  </si>
  <si>
    <t>5</t>
  </si>
  <si>
    <t>6</t>
  </si>
  <si>
    <t>7</t>
  </si>
  <si>
    <t>8</t>
  </si>
  <si>
    <t>9</t>
  </si>
  <si>
    <t>10</t>
  </si>
  <si>
    <t>11</t>
  </si>
  <si>
    <t>◎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</si>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</sst>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/>
      <c r="F10" s="24"/>
      <c r="G10" s="26"/>
      <c r="H10" s="25"/>
      <c r="I10" s="26"/>
      <c r="J10" s="23"/>
      <c r="K10" s="26"/>
      <c r="L10" s="24"/>
      <c r="M10" s="26"/>
      <c r="N10" s="25"/>
      <c r="O10" s="26"/>
      <c r="P10" s="27"/>
      <c r="Q10" s="28"/>
      <c r="R10" s="29"/>
      <c r="S10" s="23"/>
      <c r="T10" s="26"/>
      <c r="U10" s="24"/>
      <c r="V10" s="26"/>
      <c r="W10" s="25"/>
      <c r="X10" s="26"/>
      <c r="Y10" s="23"/>
      <c r="Z10" s="26"/>
      <c r="AA10" s="24"/>
      <c r="AB10" s="26"/>
      <c r="AC10" s="25"/>
      <c r="AD10" s="26"/>
    </row>
    <row r="11">
      <c r="A11" s="21" t="s">
        <v>29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30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31</v>
      </c>
      <c r="B13" s="22" t="s">
        <v>27</v>
      </c>
      <c r="C13" s="22" t="s">
        <v>28</v>
      </c>
      <c r="D13" s="23" t="s">
        <v>32</v>
      </c>
      <c r="E13" s="26" t="str">
        <f>"－"</f>
        <v>－</v>
      </c>
      <c r="F13" s="24"/>
      <c r="G13" s="26" t="n">
        <f>30</f>
        <v>30.0</v>
      </c>
      <c r="H13" s="25" t="s">
        <v>32</v>
      </c>
      <c r="I13" s="26" t="n">
        <f>30</f>
        <v>30.0</v>
      </c>
      <c r="J13" s="23" t="s">
        <v>32</v>
      </c>
      <c r="K13" s="26" t="str">
        <f>"－"</f>
        <v>－</v>
      </c>
      <c r="L13" s="24"/>
      <c r="M13" s="26" t="n">
        <f>12300</f>
        <v>12300.0</v>
      </c>
      <c r="N13" s="25" t="s">
        <v>32</v>
      </c>
      <c r="O13" s="26" t="n">
        <f>12300</f>
        <v>12300.0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 t="s">
        <v>33</v>
      </c>
      <c r="T13" s="26" t="str">
        <f>"－"</f>
        <v>－</v>
      </c>
      <c r="U13" s="24" t="s">
        <v>33</v>
      </c>
      <c r="V13" s="26" t="str">
        <f>"－"</f>
        <v>－</v>
      </c>
      <c r="W13" s="25" t="s">
        <v>33</v>
      </c>
      <c r="X13" s="26" t="str">
        <f>"－"</f>
        <v>－</v>
      </c>
      <c r="Y13" s="23" t="s">
        <v>32</v>
      </c>
      <c r="Z13" s="26" t="n">
        <f>5222</f>
        <v>5222.0</v>
      </c>
      <c r="AA13" s="24" t="s">
        <v>32</v>
      </c>
      <c r="AB13" s="26" t="n">
        <f>22819</f>
        <v>22819.0</v>
      </c>
      <c r="AC13" s="25" t="s">
        <v>32</v>
      </c>
      <c r="AD13" s="26" t="n">
        <f>28041</f>
        <v>28041.0</v>
      </c>
    </row>
    <row r="14">
      <c r="A14" s="21" t="s">
        <v>34</v>
      </c>
      <c r="B14" s="22" t="s">
        <v>27</v>
      </c>
      <c r="C14" s="22" t="s">
        <v>28</v>
      </c>
      <c r="D14" s="23"/>
      <c r="E14" s="26" t="n">
        <f>6865</f>
        <v>6865.0</v>
      </c>
      <c r="F14" s="24"/>
      <c r="G14" s="26" t="n">
        <f>3470</f>
        <v>3470.0</v>
      </c>
      <c r="H14" s="25"/>
      <c r="I14" s="26" t="n">
        <f>10335</f>
        <v>10335.0</v>
      </c>
      <c r="J14" s="23"/>
      <c r="K14" s="26" t="n">
        <f>11047510</f>
        <v>1.104751E7</v>
      </c>
      <c r="L14" s="24"/>
      <c r="M14" s="26" t="n">
        <f>29945630</f>
        <v>2.994563E7</v>
      </c>
      <c r="N14" s="25"/>
      <c r="O14" s="26" t="n">
        <f>40993140</f>
        <v>4.099314E7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12087</f>
        <v>12087.0</v>
      </c>
      <c r="AA14" s="24"/>
      <c r="AB14" s="26" t="n">
        <f>26289</f>
        <v>26289.0</v>
      </c>
      <c r="AC14" s="25"/>
      <c r="AD14" s="26" t="n">
        <f>38376</f>
        <v>38376.0</v>
      </c>
    </row>
    <row r="15">
      <c r="A15" s="21" t="s">
        <v>35</v>
      </c>
      <c r="B15" s="22" t="s">
        <v>27</v>
      </c>
      <c r="C15" s="22" t="s">
        <v>28</v>
      </c>
      <c r="D15" s="23"/>
      <c r="E15" s="26" t="n">
        <f>6195</f>
        <v>6195.0</v>
      </c>
      <c r="F15" s="24"/>
      <c r="G15" s="26" t="n">
        <f>12000</f>
        <v>12000.0</v>
      </c>
      <c r="H15" s="25"/>
      <c r="I15" s="26" t="n">
        <f>18195</f>
        <v>18195.0</v>
      </c>
      <c r="J15" s="23"/>
      <c r="K15" s="26" t="n">
        <f>9695830</f>
        <v>9695830.0</v>
      </c>
      <c r="L15" s="24"/>
      <c r="M15" s="26" t="n">
        <f>4648000</f>
        <v>4648000.0</v>
      </c>
      <c r="N15" s="25"/>
      <c r="O15" s="26" t="n">
        <f>14343830</f>
        <v>1.434383E7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str">
        <f>"－"</f>
        <v>－</v>
      </c>
      <c r="W15" s="25"/>
      <c r="X15" s="26" t="str">
        <f>"－"</f>
        <v>－</v>
      </c>
      <c r="Y15" s="23"/>
      <c r="Z15" s="26" t="n">
        <f>14349</f>
        <v>14349.0</v>
      </c>
      <c r="AA15" s="24"/>
      <c r="AB15" s="26" t="n">
        <f>30289</f>
        <v>30289.0</v>
      </c>
      <c r="AC15" s="25"/>
      <c r="AD15" s="26" t="n">
        <f>44638</f>
        <v>44638.0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7360</f>
        <v>7360.0</v>
      </c>
      <c r="F16" s="24"/>
      <c r="G16" s="26" t="n">
        <f>7000</f>
        <v>7000.0</v>
      </c>
      <c r="H16" s="25"/>
      <c r="I16" s="26" t="n">
        <f>14360</f>
        <v>14360.0</v>
      </c>
      <c r="J16" s="23"/>
      <c r="K16" s="26" t="n">
        <f>1739680</f>
        <v>1739680.0</v>
      </c>
      <c r="L16" s="24"/>
      <c r="M16" s="26" t="n">
        <f>1018000</f>
        <v>1018000.0</v>
      </c>
      <c r="N16" s="25"/>
      <c r="O16" s="26" t="n">
        <f>2757680</f>
        <v>2757680.0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17809</f>
        <v>17809.0</v>
      </c>
      <c r="AA16" s="24"/>
      <c r="AB16" s="26" t="n">
        <f>33289</f>
        <v>33289.0</v>
      </c>
      <c r="AC16" s="25"/>
      <c r="AD16" s="26" t="n">
        <f>51098</f>
        <v>51098.0</v>
      </c>
    </row>
    <row r="17">
      <c r="A17" s="21" t="s">
        <v>37</v>
      </c>
      <c r="B17" s="22" t="s">
        <v>27</v>
      </c>
      <c r="C17" s="22" t="s">
        <v>28</v>
      </c>
      <c r="D17" s="23"/>
      <c r="E17" s="26"/>
      <c r="F17" s="24"/>
      <c r="G17" s="26"/>
      <c r="H17" s="25"/>
      <c r="I17" s="26"/>
      <c r="J17" s="23"/>
      <c r="K17" s="26"/>
      <c r="L17" s="24"/>
      <c r="M17" s="26"/>
      <c r="N17" s="25"/>
      <c r="O17" s="26"/>
      <c r="P17" s="27"/>
      <c r="Q17" s="28"/>
      <c r="R17" s="29"/>
      <c r="S17" s="23"/>
      <c r="T17" s="26"/>
      <c r="U17" s="24"/>
      <c r="V17" s="26"/>
      <c r="W17" s="25"/>
      <c r="X17" s="26"/>
      <c r="Y17" s="23"/>
      <c r="Z17" s="26"/>
      <c r="AA17" s="24"/>
      <c r="AB17" s="26"/>
      <c r="AC17" s="25"/>
      <c r="AD17" s="26"/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88</f>
        <v>88.0</v>
      </c>
      <c r="F20" s="24" t="s">
        <v>41</v>
      </c>
      <c r="G20" s="26" t="n">
        <f>14100</f>
        <v>14100.0</v>
      </c>
      <c r="H20" s="25"/>
      <c r="I20" s="26" t="n">
        <f>14188</f>
        <v>14188.0</v>
      </c>
      <c r="J20" s="23"/>
      <c r="K20" s="26" t="n">
        <f>6253770</f>
        <v>6253770.0</v>
      </c>
      <c r="L20" s="24"/>
      <c r="M20" s="26" t="n">
        <f>3724200</f>
        <v>3724200.0</v>
      </c>
      <c r="N20" s="25"/>
      <c r="O20" s="26" t="n">
        <f>9977970</f>
        <v>9977970.0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17865</f>
        <v>17865.0</v>
      </c>
      <c r="AA20" s="24"/>
      <c r="AB20" s="26" t="n">
        <f>35189</f>
        <v>35189.0</v>
      </c>
      <c r="AC20" s="25"/>
      <c r="AD20" s="26" t="n">
        <f>53054</f>
        <v>53054.0</v>
      </c>
    </row>
    <row r="21">
      <c r="A21" s="21" t="s">
        <v>42</v>
      </c>
      <c r="B21" s="22" t="s">
        <v>27</v>
      </c>
      <c r="C21" s="22" t="s">
        <v>28</v>
      </c>
      <c r="D21" s="23"/>
      <c r="E21" s="26" t="n">
        <f>1202</f>
        <v>1202.0</v>
      </c>
      <c r="F21" s="24"/>
      <c r="G21" s="26" t="n">
        <f>4220</f>
        <v>4220.0</v>
      </c>
      <c r="H21" s="25"/>
      <c r="I21" s="26" t="n">
        <f>5422</f>
        <v>5422.0</v>
      </c>
      <c r="J21" s="23"/>
      <c r="K21" s="26" t="n">
        <f>7820780</f>
        <v>7820780.0</v>
      </c>
      <c r="L21" s="24"/>
      <c r="M21" s="26" t="n">
        <f>6111200</f>
        <v>6111200.0</v>
      </c>
      <c r="N21" s="25"/>
      <c r="O21" s="26" t="n">
        <f>13931980</f>
        <v>1.393198E7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16753</f>
        <v>16753.0</v>
      </c>
      <c r="AA21" s="24"/>
      <c r="AB21" s="26" t="n">
        <f>35409</f>
        <v>35409.0</v>
      </c>
      <c r="AC21" s="25"/>
      <c r="AD21" s="26" t="n">
        <f>52162</f>
        <v>52162.0</v>
      </c>
    </row>
    <row r="22">
      <c r="A22" s="21" t="s">
        <v>43</v>
      </c>
      <c r="B22" s="22" t="s">
        <v>27</v>
      </c>
      <c r="C22" s="22" t="s">
        <v>28</v>
      </c>
      <c r="D22" s="23"/>
      <c r="E22" s="26" t="n">
        <f>335</f>
        <v>335.0</v>
      </c>
      <c r="F22" s="24"/>
      <c r="G22" s="26" t="n">
        <f>6062</f>
        <v>6062.0</v>
      </c>
      <c r="H22" s="25"/>
      <c r="I22" s="26" t="n">
        <f>6397</f>
        <v>6397.0</v>
      </c>
      <c r="J22" s="23" t="s">
        <v>41</v>
      </c>
      <c r="K22" s="26" t="n">
        <f>16471640</f>
        <v>1.647164E7</v>
      </c>
      <c r="L22" s="24"/>
      <c r="M22" s="26" t="n">
        <f>1148000</f>
        <v>1148000.0</v>
      </c>
      <c r="N22" s="25"/>
      <c r="O22" s="26" t="n">
        <f>17619640</f>
        <v>1.761964E7</v>
      </c>
      <c r="P22" s="27" t="n">
        <f>1</f>
        <v>1.0</v>
      </c>
      <c r="Q22" s="28" t="n">
        <f>2229</f>
        <v>2229.0</v>
      </c>
      <c r="R22" s="29" t="n">
        <f>2230</f>
        <v>2230.0</v>
      </c>
      <c r="S22" s="23"/>
      <c r="T22" s="26" t="str">
        <f>"－"</f>
        <v>－</v>
      </c>
      <c r="U22" s="24"/>
      <c r="V22" s="26" t="str">
        <f>"－"</f>
        <v>－</v>
      </c>
      <c r="W22" s="25"/>
      <c r="X22" s="26" t="str">
        <f>"－"</f>
        <v>－</v>
      </c>
      <c r="Y22" s="23"/>
      <c r="Z22" s="26" t="n">
        <f>14697</f>
        <v>14697.0</v>
      </c>
      <c r="AA22" s="24"/>
      <c r="AB22" s="26" t="n">
        <f>29129</f>
        <v>29129.0</v>
      </c>
      <c r="AC22" s="25"/>
      <c r="AD22" s="26" t="n">
        <f>43826</f>
        <v>43826.0</v>
      </c>
    </row>
    <row r="23">
      <c r="A23" s="21" t="s">
        <v>44</v>
      </c>
      <c r="B23" s="22" t="s">
        <v>27</v>
      </c>
      <c r="C23" s="22" t="s">
        <v>28</v>
      </c>
      <c r="D23" s="23"/>
      <c r="E23" s="26" t="n">
        <f>1000</f>
        <v>1000.0</v>
      </c>
      <c r="F23" s="24"/>
      <c r="G23" s="26" t="n">
        <f>6051</f>
        <v>6051.0</v>
      </c>
      <c r="H23" s="25"/>
      <c r="I23" s="26" t="n">
        <f>7051</f>
        <v>7051.0</v>
      </c>
      <c r="J23" s="23"/>
      <c r="K23" s="26" t="n">
        <f>326450</f>
        <v>326450.0</v>
      </c>
      <c r="L23" s="24"/>
      <c r="M23" s="26" t="n">
        <f>1753340</f>
        <v>1753340.0</v>
      </c>
      <c r="N23" s="25"/>
      <c r="O23" s="26" t="n">
        <f>2079790</f>
        <v>2079790.0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15697</f>
        <v>15697.0</v>
      </c>
      <c r="AA23" s="24"/>
      <c r="AB23" s="26" t="n">
        <f>23180</f>
        <v>23180.0</v>
      </c>
      <c r="AC23" s="25"/>
      <c r="AD23" s="26" t="n">
        <f>38877</f>
        <v>38877.0</v>
      </c>
    </row>
    <row r="24">
      <c r="A24" s="21" t="s">
        <v>45</v>
      </c>
      <c r="B24" s="22" t="s">
        <v>27</v>
      </c>
      <c r="C24" s="22" t="s">
        <v>28</v>
      </c>
      <c r="D24" s="23"/>
      <c r="E24" s="26"/>
      <c r="F24" s="24"/>
      <c r="G24" s="26"/>
      <c r="H24" s="25"/>
      <c r="I24" s="26"/>
      <c r="J24" s="23"/>
      <c r="K24" s="26"/>
      <c r="L24" s="24"/>
      <c r="M24" s="26"/>
      <c r="N24" s="25"/>
      <c r="O24" s="26"/>
      <c r="P24" s="27"/>
      <c r="Q24" s="28"/>
      <c r="R24" s="29"/>
      <c r="S24" s="23"/>
      <c r="T24" s="26"/>
      <c r="U24" s="24"/>
      <c r="V24" s="26"/>
      <c r="W24" s="25"/>
      <c r="X24" s="26"/>
      <c r="Y24" s="23"/>
      <c r="Z24" s="26"/>
      <c r="AA24" s="24"/>
      <c r="AB24" s="26"/>
      <c r="AC24" s="25"/>
      <c r="AD24" s="26"/>
    </row>
    <row r="25">
      <c r="A25" s="21" t="s">
        <v>46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47</v>
      </c>
      <c r="B26" s="22" t="s">
        <v>27</v>
      </c>
      <c r="C26" s="22" t="s">
        <v>28</v>
      </c>
      <c r="D26" s="23"/>
      <c r="E26" s="26" t="n">
        <f>10135</f>
        <v>10135.0</v>
      </c>
      <c r="F26" s="24"/>
      <c r="G26" s="26" t="n">
        <f>12557</f>
        <v>12557.0</v>
      </c>
      <c r="H26" s="25" t="s">
        <v>41</v>
      </c>
      <c r="I26" s="26" t="n">
        <f>22692</f>
        <v>22692.0</v>
      </c>
      <c r="J26" s="23"/>
      <c r="K26" s="26" t="n">
        <f>432760</f>
        <v>432760.0</v>
      </c>
      <c r="L26" s="24" t="s">
        <v>41</v>
      </c>
      <c r="M26" s="26" t="n">
        <f>41986210</f>
        <v>4.198621E7</v>
      </c>
      <c r="N26" s="25" t="s">
        <v>41</v>
      </c>
      <c r="O26" s="26" t="n">
        <f>42418970</f>
        <v>4.241897E7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15832</f>
        <v>15832.0</v>
      </c>
      <c r="AA26" s="24"/>
      <c r="AB26" s="26" t="n">
        <f>25737</f>
        <v>25737.0</v>
      </c>
      <c r="AC26" s="25"/>
      <c r="AD26" s="26" t="n">
        <f>41569</f>
        <v>41569.0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275</f>
        <v>275.0</v>
      </c>
      <c r="F27" s="24"/>
      <c r="G27" s="26" t="n">
        <f>6170</f>
        <v>6170.0</v>
      </c>
      <c r="H27" s="25"/>
      <c r="I27" s="26" t="n">
        <f>6445</f>
        <v>6445.0</v>
      </c>
      <c r="J27" s="23"/>
      <c r="K27" s="26" t="n">
        <f>62720</f>
        <v>62720.0</v>
      </c>
      <c r="L27" s="24"/>
      <c r="M27" s="26" t="n">
        <f>2111500</f>
        <v>2111500.0</v>
      </c>
      <c r="N27" s="25"/>
      <c r="O27" s="26" t="n">
        <f>2174220</f>
        <v>2174220.0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16107</f>
        <v>16107.0</v>
      </c>
      <c r="AA27" s="24"/>
      <c r="AB27" s="26" t="n">
        <f>23907</f>
        <v>23907.0</v>
      </c>
      <c r="AC27" s="25"/>
      <c r="AD27" s="26" t="n">
        <f>40014</f>
        <v>40014.0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3509</f>
        <v>3509.0</v>
      </c>
      <c r="F28" s="24"/>
      <c r="G28" s="26" t="n">
        <f>4000</f>
        <v>4000.0</v>
      </c>
      <c r="H28" s="25"/>
      <c r="I28" s="26" t="n">
        <f>7509</f>
        <v>7509.0</v>
      </c>
      <c r="J28" s="23"/>
      <c r="K28" s="26" t="n">
        <f>8974028</f>
        <v>8974028.0</v>
      </c>
      <c r="L28" s="24"/>
      <c r="M28" s="26" t="n">
        <f>766000</f>
        <v>766000.0</v>
      </c>
      <c r="N28" s="25"/>
      <c r="O28" s="26" t="n">
        <f>9740028</f>
        <v>9740028.0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19616</f>
        <v>19616.0</v>
      </c>
      <c r="AA28" s="24"/>
      <c r="AB28" s="26" t="n">
        <f>23907</f>
        <v>23907.0</v>
      </c>
      <c r="AC28" s="25"/>
      <c r="AD28" s="26" t="n">
        <f>43523</f>
        <v>43523.0</v>
      </c>
    </row>
    <row r="29">
      <c r="A29" s="21" t="s">
        <v>50</v>
      </c>
      <c r="B29" s="22" t="s">
        <v>27</v>
      </c>
      <c r="C29" s="22" t="s">
        <v>28</v>
      </c>
      <c r="D29" s="23"/>
      <c r="E29" s="26" t="n">
        <f>5065</f>
        <v>5065.0</v>
      </c>
      <c r="F29" s="24"/>
      <c r="G29" s="26" t="n">
        <f>13055</f>
        <v>13055.0</v>
      </c>
      <c r="H29" s="25"/>
      <c r="I29" s="26" t="n">
        <f>18120</f>
        <v>18120.0</v>
      </c>
      <c r="J29" s="23"/>
      <c r="K29" s="26" t="n">
        <f>429060</f>
        <v>429060.0</v>
      </c>
      <c r="L29" s="24"/>
      <c r="M29" s="26" t="n">
        <f>2583925</f>
        <v>2583925.0</v>
      </c>
      <c r="N29" s="25"/>
      <c r="O29" s="26" t="n">
        <f>3012985</f>
        <v>3012985.0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24681</f>
        <v>24681.0</v>
      </c>
      <c r="AA29" s="24"/>
      <c r="AB29" s="26" t="n">
        <f>32962</f>
        <v>32962.0</v>
      </c>
      <c r="AC29" s="25"/>
      <c r="AD29" s="26" t="n">
        <f>57643</f>
        <v>57643.0</v>
      </c>
    </row>
    <row r="30">
      <c r="A30" s="21" t="s">
        <v>51</v>
      </c>
      <c r="B30" s="22" t="s">
        <v>27</v>
      </c>
      <c r="C30" s="22" t="s">
        <v>28</v>
      </c>
      <c r="D30" s="23"/>
      <c r="E30" s="26" t="n">
        <f>50</f>
        <v>50.0</v>
      </c>
      <c r="F30" s="24"/>
      <c r="G30" s="26" t="n">
        <f>2270</f>
        <v>2270.0</v>
      </c>
      <c r="H30" s="25"/>
      <c r="I30" s="26" t="n">
        <f>2320</f>
        <v>2320.0</v>
      </c>
      <c r="J30" s="23"/>
      <c r="K30" s="26" t="n">
        <f>4099450</f>
        <v>4099450.0</v>
      </c>
      <c r="L30" s="24"/>
      <c r="M30" s="26" t="n">
        <f>4431600</f>
        <v>4431600.0</v>
      </c>
      <c r="N30" s="25"/>
      <c r="O30" s="26" t="n">
        <f>8531050</f>
        <v>8531050.0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 t="s">
        <v>41</v>
      </c>
      <c r="Z30" s="26" t="n">
        <f>24731</f>
        <v>24731.0</v>
      </c>
      <c r="AA30" s="24"/>
      <c r="AB30" s="26" t="n">
        <f>34792</f>
        <v>34792.0</v>
      </c>
      <c r="AC30" s="25"/>
      <c r="AD30" s="26" t="n">
        <f>59523</f>
        <v>59523.0</v>
      </c>
    </row>
    <row r="31">
      <c r="A31" s="21" t="s">
        <v>52</v>
      </c>
      <c r="B31" s="22" t="s">
        <v>27</v>
      </c>
      <c r="C31" s="22" t="s">
        <v>28</v>
      </c>
      <c r="D31" s="23"/>
      <c r="E31" s="26"/>
      <c r="F31" s="24"/>
      <c r="G31" s="26"/>
      <c r="H31" s="25"/>
      <c r="I31" s="26"/>
      <c r="J31" s="23"/>
      <c r="K31" s="26"/>
      <c r="L31" s="24"/>
      <c r="M31" s="26"/>
      <c r="N31" s="25"/>
      <c r="O31" s="26"/>
      <c r="P31" s="27"/>
      <c r="Q31" s="28"/>
      <c r="R31" s="29"/>
      <c r="S31" s="23"/>
      <c r="T31" s="26"/>
      <c r="U31" s="24"/>
      <c r="V31" s="26"/>
      <c r="W31" s="25"/>
      <c r="X31" s="26"/>
      <c r="Y31" s="23"/>
      <c r="Z31" s="26"/>
      <c r="AA31" s="24"/>
      <c r="AB31" s="26"/>
      <c r="AC31" s="25"/>
      <c r="AD31" s="26"/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str">
        <f>"－"</f>
        <v>－</v>
      </c>
      <c r="F33" s="24"/>
      <c r="G33" s="26" t="n">
        <f>4000</f>
        <v>4000.0</v>
      </c>
      <c r="H33" s="25"/>
      <c r="I33" s="26" t="n">
        <f>4000</f>
        <v>4000.0</v>
      </c>
      <c r="J33" s="23"/>
      <c r="K33" s="26" t="str">
        <f>"－"</f>
        <v>－</v>
      </c>
      <c r="L33" s="24"/>
      <c r="M33" s="26" t="n">
        <f>1150000</f>
        <v>1150000.0</v>
      </c>
      <c r="N33" s="25"/>
      <c r="O33" s="26" t="n">
        <f>1150000</f>
        <v>1150000.0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24731</f>
        <v>24731.0</v>
      </c>
      <c r="AA33" s="24" t="s">
        <v>41</v>
      </c>
      <c r="AB33" s="26" t="n">
        <f>38792</f>
        <v>38792.0</v>
      </c>
      <c r="AC33" s="25" t="s">
        <v>41</v>
      </c>
      <c r="AD33" s="26" t="n">
        <f>63523</f>
        <v>63523.0</v>
      </c>
    </row>
    <row r="34">
      <c r="A34" s="21" t="s">
        <v>55</v>
      </c>
      <c r="B34" s="22" t="s">
        <v>27</v>
      </c>
      <c r="C34" s="22" t="s">
        <v>28</v>
      </c>
      <c r="D34" s="23" t="s">
        <v>41</v>
      </c>
      <c r="E34" s="26" t="n">
        <f>10166</f>
        <v>10166.0</v>
      </c>
      <c r="F34" s="24"/>
      <c r="G34" s="26" t="n">
        <f>10000</f>
        <v>10000.0</v>
      </c>
      <c r="H34" s="25"/>
      <c r="I34" s="26" t="n">
        <f>20166</f>
        <v>20166.0</v>
      </c>
      <c r="J34" s="23"/>
      <c r="K34" s="26" t="n">
        <f>836426</f>
        <v>836426.0</v>
      </c>
      <c r="L34" s="24"/>
      <c r="M34" s="26" t="n">
        <f>510000</f>
        <v>510000.0</v>
      </c>
      <c r="N34" s="25"/>
      <c r="O34" s="26" t="n">
        <f>1346426</f>
        <v>1346426.0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14897</f>
        <v>14897.0</v>
      </c>
      <c r="AA34" s="24"/>
      <c r="AB34" s="26" t="n">
        <f>28792</f>
        <v>28792.0</v>
      </c>
      <c r="AC34" s="25"/>
      <c r="AD34" s="26" t="n">
        <f>43689</f>
        <v>43689.0</v>
      </c>
    </row>
    <row r="35">
      <c r="A35" s="21" t="s">
        <v>56</v>
      </c>
      <c r="B35" s="22" t="s">
        <v>27</v>
      </c>
      <c r="C35" s="22" t="s">
        <v>28</v>
      </c>
      <c r="D35" s="23"/>
      <c r="E35" s="26" t="str">
        <f>"－"</f>
        <v>－</v>
      </c>
      <c r="F35" s="24"/>
      <c r="G35" s="26" t="n">
        <f>6000</f>
        <v>6000.0</v>
      </c>
      <c r="H35" s="25"/>
      <c r="I35" s="26" t="n">
        <f>6000</f>
        <v>6000.0</v>
      </c>
      <c r="J35" s="23"/>
      <c r="K35" s="26" t="str">
        <f>"－"</f>
        <v>－</v>
      </c>
      <c r="L35" s="24"/>
      <c r="M35" s="26" t="n">
        <f>726000</f>
        <v>726000.0</v>
      </c>
      <c r="N35" s="25"/>
      <c r="O35" s="26" t="n">
        <f>726000</f>
        <v>726000.0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14897</f>
        <v>14897.0</v>
      </c>
      <c r="AA35" s="24"/>
      <c r="AB35" s="26" t="n">
        <f>26792</f>
        <v>26792.0</v>
      </c>
      <c r="AC35" s="25"/>
      <c r="AD35" s="26" t="n">
        <f>41689</f>
        <v>41689.0</v>
      </c>
    </row>
    <row r="36">
      <c r="A36" s="21" t="s">
        <v>57</v>
      </c>
      <c r="B36" s="22" t="s">
        <v>27</v>
      </c>
      <c r="C36" s="22" t="s">
        <v>28</v>
      </c>
      <c r="D36" s="23"/>
      <c r="E36" s="26" t="n">
        <f>57</f>
        <v>57.0</v>
      </c>
      <c r="F36" s="24" t="s">
        <v>32</v>
      </c>
      <c r="G36" s="26" t="str">
        <f>"－"</f>
        <v>－</v>
      </c>
      <c r="H36" s="25"/>
      <c r="I36" s="26" t="n">
        <f>57</f>
        <v>57.0</v>
      </c>
      <c r="J36" s="23"/>
      <c r="K36" s="26" t="n">
        <f>26700</f>
        <v>26700.0</v>
      </c>
      <c r="L36" s="24" t="s">
        <v>32</v>
      </c>
      <c r="M36" s="26" t="str">
        <f>"－"</f>
        <v>－</v>
      </c>
      <c r="N36" s="25"/>
      <c r="O36" s="26" t="n">
        <f>26700</f>
        <v>26700.0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str">
        <f>"－"</f>
        <v>－</v>
      </c>
      <c r="W36" s="25"/>
      <c r="X36" s="26" t="str">
        <f>"－"</f>
        <v>－</v>
      </c>
      <c r="Y36" s="23"/>
      <c r="Z36" s="26" t="n">
        <f>14954</f>
        <v>14954.0</v>
      </c>
      <c r="AA36" s="24"/>
      <c r="AB36" s="26" t="n">
        <f>26792</f>
        <v>26792.0</v>
      </c>
      <c r="AC36" s="25"/>
      <c r="AD36" s="26" t="n">
        <f>41746</f>
        <v>41746.0</v>
      </c>
    </row>
    <row r="37">
      <c r="A37" s="21" t="s">
        <v>58</v>
      </c>
      <c r="B37" s="22" t="s">
        <v>27</v>
      </c>
      <c r="C37" s="22" t="s">
        <v>28</v>
      </c>
      <c r="D37" s="23"/>
      <c r="E37" s="26" t="n">
        <f>2010</f>
        <v>2010.0</v>
      </c>
      <c r="F37" s="24"/>
      <c r="G37" s="26" t="str">
        <f>"－"</f>
        <v>－</v>
      </c>
      <c r="H37" s="25"/>
      <c r="I37" s="26" t="n">
        <f>2010</f>
        <v>2010.0</v>
      </c>
      <c r="J37" s="23"/>
      <c r="K37" s="26" t="n">
        <f>831070</f>
        <v>831070.0</v>
      </c>
      <c r="L37" s="24"/>
      <c r="M37" s="26" t="str">
        <f>"－"</f>
        <v>－</v>
      </c>
      <c r="N37" s="25"/>
      <c r="O37" s="26" t="n">
        <f>831070</f>
        <v>831070.0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16904</f>
        <v>16904.0</v>
      </c>
      <c r="AA37" s="24"/>
      <c r="AB37" s="26" t="n">
        <f>26792</f>
        <v>26792.0</v>
      </c>
      <c r="AC37" s="25"/>
      <c r="AD37" s="26" t="n">
        <f>43696</f>
        <v>43696.0</v>
      </c>
    </row>
    <row r="38">
      <c r="A38" s="21" t="s">
        <v>59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60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61</v>
      </c>
      <c r="B40" s="22" t="s">
        <v>27</v>
      </c>
      <c r="C40" s="22" t="s">
        <v>28</v>
      </c>
      <c r="D40" s="23"/>
      <c r="E40" s="26" t="n">
        <f>2000</f>
        <v>2000.0</v>
      </c>
      <c r="F40" s="24"/>
      <c r="G40" s="26" t="str">
        <f>"－"</f>
        <v>－</v>
      </c>
      <c r="H40" s="25"/>
      <c r="I40" s="26" t="n">
        <f>2000</f>
        <v>2000.0</v>
      </c>
      <c r="J40" s="23"/>
      <c r="K40" s="26" t="n">
        <f>458000</f>
        <v>458000.0</v>
      </c>
      <c r="L40" s="24"/>
      <c r="M40" s="26" t="str">
        <f>"－"</f>
        <v>－</v>
      </c>
      <c r="N40" s="25"/>
      <c r="O40" s="26" t="n">
        <f>458000</f>
        <v>458000.0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/>
      <c r="Z40" s="26" t="n">
        <f>14964</f>
        <v>14964.0</v>
      </c>
      <c r="AA40" s="24"/>
      <c r="AB40" s="26" t="n">
        <f>26792</f>
        <v>26792.0</v>
      </c>
      <c r="AC40" s="25"/>
      <c r="AD40" s="26" t="n">
        <f>41756</f>
        <v>41756.0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